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drawings/drawing39.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drawings/drawing17.xml" ContentType="application/vnd.openxmlformats-officedocument.drawing+xml"/>
  <Override PartName="/xl/drawings/drawing28.xml" ContentType="application/vnd.openxmlformats-officedocument.drawing+xml"/>
  <Override PartName="/xl/drawings/drawing46.xml" ContentType="application/vnd.openxmlformats-officedocument.drawing+xml"/>
  <Override PartName="/xl/vbaProject.bin" ContentType="application/vnd.ms-office.vbaProject"/>
  <Default Extension="xml" ContentType="application/xml"/>
  <Override PartName="/xl/drawings/drawing2.xml" ContentType="application/vnd.openxmlformats-officedocument.drawing+xml"/>
  <Override PartName="/xl/drawings/drawing35.xml" ContentType="application/vnd.openxmlformats-officedocument.drawing+xml"/>
  <Override PartName="/xl/drawings/drawing53.xml" ContentType="application/vnd.openxmlformats-officedocument.drawing+xml"/>
  <Override PartName="/xl/worksheets/sheet3.xml" ContentType="application/vnd.openxmlformats-officedocument.spreadsheetml.worksheet+xml"/>
  <Override PartName="/xl/drawings/drawing13.xml" ContentType="application/vnd.openxmlformats-officedocument.drawing+xml"/>
  <Override PartName="/xl/drawings/drawing24.xml" ContentType="application/vnd.openxmlformats-officedocument.drawing+xml"/>
  <Override PartName="/xl/drawings/drawing42.xml" ContentType="application/vnd.openxmlformats-officedocument.drawing+xml"/>
  <Override PartName="/docProps/custom.xml" ContentType="application/vnd.openxmlformats-officedocument.custom-properties+xml"/>
  <Override PartName="/xl/drawings/drawing20.xml" ContentType="application/vnd.openxmlformats-officedocument.drawing+xml"/>
  <Override PartName="/xl/drawings/drawing31.xml" ContentType="application/vnd.openxmlformats-officedocument.drawing+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drawings/drawing7.xml" ContentType="application/vnd.openxmlformats-officedocument.drawing+xml"/>
  <Override PartName="/xl/drawings/drawing29.xml" ContentType="application/vnd.openxmlformats-officedocument.drawing+xml"/>
  <Override PartName="/xl/drawings/drawing38.xml" ContentType="application/vnd.openxmlformats-officedocument.drawing+xml"/>
  <Override PartName="/xl/drawings/drawing49.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drawings/drawing18.xml" ContentType="application/vnd.openxmlformats-officedocument.drawing+xml"/>
  <Override PartName="/xl/drawings/drawing27.xml" ContentType="application/vnd.openxmlformats-officedocument.drawing+xml"/>
  <Override PartName="/xl/drawings/drawing36.xml" ContentType="application/vnd.openxmlformats-officedocument.drawing+xml"/>
  <Override PartName="/xl/drawings/drawing45.xml" ContentType="application/vnd.openxmlformats-officedocument.drawing+xml"/>
  <Override PartName="/xl/drawings/drawing47.xml" ContentType="application/vnd.openxmlformats-officedocument.drawing+xml"/>
  <Override PartName="/xl/drawings/drawing56.xml" ContentType="application/vnd.openxmlformats-officedocument.drawing+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drawings/drawing16.xml" ContentType="application/vnd.openxmlformats-officedocument.drawing+xml"/>
  <Override PartName="/xl/drawings/drawing25.xml" ContentType="application/vnd.openxmlformats-officedocument.drawing+xml"/>
  <Override PartName="/xl/drawings/drawing34.xml" ContentType="application/vnd.openxmlformats-officedocument.drawing+xml"/>
  <Override PartName="/xl/drawings/drawing43.xml" ContentType="application/vnd.openxmlformats-officedocument.drawing+xml"/>
  <Override PartName="/xl/drawings/drawing54.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drawings/drawing14.xml" ContentType="application/vnd.openxmlformats-officedocument.drawing+xml"/>
  <Override PartName="/xl/drawings/drawing23.xml" ContentType="application/vnd.openxmlformats-officedocument.drawing+xml"/>
  <Override PartName="/xl/drawings/drawing32.xml" ContentType="application/vnd.openxmlformats-officedocument.drawing+xml"/>
  <Override PartName="/xl/drawings/drawing41.xml" ContentType="application/vnd.openxmlformats-officedocument.drawing+xml"/>
  <Override PartName="/xl/drawings/drawing52.xml" ContentType="application/vnd.openxmlformats-officedocument.drawing+xml"/>
  <Default Extension="vml" ContentType="application/vnd.openxmlformats-officedocument.vmlDrawing"/>
  <Override PartName="/xl/drawings/drawing12.xml" ContentType="application/vnd.openxmlformats-officedocument.drawing+xml"/>
  <Override PartName="/xl/drawings/drawing21.xml" ContentType="application/vnd.openxmlformats-officedocument.drawing+xml"/>
  <Override PartName="/xl/drawings/drawing30.xml" ContentType="application/vnd.openxmlformats-officedocument.drawing+xml"/>
  <Override PartName="/xl/drawings/drawing50.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drawings/drawing10.xml" ContentType="application/vnd.openxmlformats-officedocument.drawing+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19.xml" ContentType="application/vnd.openxmlformats-officedocument.drawing+xml"/>
  <Override PartName="/xl/drawings/drawing4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Override PartName="/xl/drawings/drawing37.xml" ContentType="application/vnd.openxmlformats-officedocument.drawing+xml"/>
  <Override PartName="/xl/drawings/drawing55.xml" ContentType="application/vnd.openxmlformats-officedocument.drawing+xml"/>
  <Default Extension="rels" ContentType="application/vnd.openxmlformats-package.relationships+xml"/>
  <Override PartName="/xl/worksheets/sheet5.xml" ContentType="application/vnd.openxmlformats-officedocument.spreadsheetml.worksheet+xml"/>
  <Override PartName="/xl/drawings/drawing15.xml" ContentType="application/vnd.openxmlformats-officedocument.drawing+xml"/>
  <Override PartName="/xl/drawings/drawing26.xml" ContentType="application/vnd.openxmlformats-officedocument.drawing+xml"/>
  <Override PartName="/xl/drawings/drawing44.xml" ContentType="application/vnd.openxmlformats-officedocument.drawing+xml"/>
  <Override PartName="/xl/drawings/drawing22.xml" ContentType="application/vnd.openxmlformats-officedocument.drawing+xml"/>
  <Override PartName="/xl/drawings/drawing33.xml" ContentType="application/vnd.openxmlformats-officedocument.drawing+xml"/>
  <Override PartName="/xl/drawings/drawing51.xml" ContentType="application/vnd.openxmlformats-officedocument.drawing+xml"/>
  <Override PartName="/xl/worksheets/sheet1.xml" ContentType="application/vnd.openxmlformats-officedocument.spreadsheetml.worksheet+xml"/>
  <Override PartName="/xl/worksheets/sheet49.xml" ContentType="application/vnd.openxmlformats-officedocument.spreadsheetml.worksheet+xml"/>
  <Override PartName="/xl/drawings/drawing11.xml" ContentType="application/vnd.openxmlformats-officedocument.drawing+xml"/>
  <Override PartName="/xl/drawings/drawing40.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showInkAnnotation="0" codeName="ThisWorkbook"/>
  <bookViews>
    <workbookView xWindow="0" yWindow="0" windowWidth="21600" windowHeight="9135" tabRatio="907" activeTab="1"/>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25725"/>
  <fileRecoveryPr autoRecover="0"/>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C17" i="28"/>
  <c r="V17"/>
  <c r="S17"/>
  <c r="M17"/>
  <c r="O17" s="1"/>
  <c r="K17"/>
  <c r="AC16"/>
  <c r="V16"/>
  <c r="S16"/>
  <c r="M16"/>
  <c r="O16" s="1"/>
  <c r="K16"/>
  <c r="AC15"/>
  <c r="V15"/>
  <c r="S15"/>
  <c r="M15"/>
  <c r="O15" s="1"/>
  <c r="K15"/>
  <c r="AC15" i="67"/>
  <c r="V15"/>
  <c r="S15"/>
  <c r="M15"/>
  <c r="O15" s="1"/>
  <c r="K15"/>
  <c r="AC15" i="20"/>
  <c r="V15"/>
  <c r="S15"/>
  <c r="M15"/>
  <c r="O15" s="1"/>
  <c r="K15"/>
  <c r="AD15" i="5"/>
  <c r="Z15"/>
  <c r="X15"/>
  <c r="U15"/>
  <c r="O15"/>
  <c r="Q15" s="1"/>
  <c r="M15"/>
  <c r="X21" i="2"/>
  <c r="V21"/>
  <c r="S21"/>
  <c r="M21"/>
  <c r="O21" s="1"/>
  <c r="K21"/>
  <c r="X20"/>
  <c r="V20"/>
  <c r="S20"/>
  <c r="M20"/>
  <c r="O20" s="1"/>
  <c r="K20"/>
  <c r="X19"/>
  <c r="V19"/>
  <c r="S19"/>
  <c r="M19"/>
  <c r="O19" s="1"/>
  <c r="K19"/>
  <c r="X18"/>
  <c r="V18"/>
  <c r="S18"/>
  <c r="M18"/>
  <c r="O18" s="1"/>
  <c r="K18"/>
  <c r="X17"/>
  <c r="V17"/>
  <c r="S17"/>
  <c r="M17"/>
  <c r="O17" s="1"/>
  <c r="K17"/>
  <c r="X16"/>
  <c r="V16"/>
  <c r="S16"/>
  <c r="M16"/>
  <c r="O16" s="1"/>
  <c r="K16"/>
  <c r="X15"/>
  <c r="V15"/>
  <c r="S15"/>
  <c r="M15"/>
  <c r="O15" s="1"/>
  <c r="K15"/>
  <c r="AC41" i="1" l="1"/>
  <c r="AA41"/>
  <c r="T44" l="1"/>
  <c r="T45"/>
  <c r="T46"/>
  <c r="T47"/>
  <c r="P44"/>
  <c r="P45"/>
  <c r="P46"/>
  <c r="P47"/>
  <c r="AA16" i="71" l="1"/>
  <c r="Z16"/>
  <c r="Y16"/>
  <c r="AA16" i="70"/>
  <c r="Z16"/>
  <c r="Y16"/>
  <c r="AA16" i="69"/>
  <c r="Z16"/>
  <c r="Y16"/>
  <c r="AA16" i="68"/>
  <c r="Z16"/>
  <c r="Y16"/>
  <c r="AA19" i="28"/>
  <c r="Z19"/>
  <c r="Y19"/>
  <c r="AA16" i="26"/>
  <c r="Z16"/>
  <c r="Y16"/>
  <c r="AA17" i="67"/>
  <c r="Z17"/>
  <c r="Y17"/>
  <c r="AA16" i="66"/>
  <c r="Z16"/>
  <c r="Y16"/>
  <c r="AA16" i="65"/>
  <c r="Z16"/>
  <c r="Y16"/>
  <c r="AA16" i="64"/>
  <c r="Z16"/>
  <c r="Y16"/>
  <c r="AA16" i="63"/>
  <c r="Z16"/>
  <c r="Y16"/>
  <c r="AA16" i="62"/>
  <c r="Z16"/>
  <c r="Y16"/>
  <c r="AA16" i="61"/>
  <c r="Z16"/>
  <c r="Y16"/>
  <c r="AA16" i="60"/>
  <c r="Z16"/>
  <c r="Y16"/>
  <c r="AA16" i="25"/>
  <c r="Z16"/>
  <c r="Y16"/>
  <c r="AA16" i="33"/>
  <c r="Z16"/>
  <c r="Y16"/>
  <c r="AA16" i="58"/>
  <c r="Z16"/>
  <c r="Y16"/>
  <c r="AA17" i="20"/>
  <c r="Z17"/>
  <c r="Y17"/>
  <c r="AA16" i="57"/>
  <c r="Z16"/>
  <c r="Y16"/>
  <c r="AA16" i="19"/>
  <c r="Z16"/>
  <c r="Y16"/>
  <c r="AA16" i="56"/>
  <c r="Z16"/>
  <c r="Y16"/>
  <c r="AA16" i="55"/>
  <c r="Z16"/>
  <c r="Y16"/>
  <c r="AA16" i="31"/>
  <c r="Z16"/>
  <c r="Y16"/>
  <c r="AA16" i="54"/>
  <c r="Z16"/>
  <c r="Y16"/>
  <c r="AA16" i="53"/>
  <c r="Z16"/>
  <c r="Y16"/>
  <c r="AA16" i="23"/>
  <c r="Z16"/>
  <c r="Y16"/>
  <c r="AA16" i="22"/>
  <c r="Z16"/>
  <c r="Y16"/>
  <c r="AA16" i="21" l="1"/>
  <c r="Z16"/>
  <c r="Y16"/>
  <c r="AA16" i="18"/>
  <c r="Z16"/>
  <c r="Y16"/>
  <c r="AA16" i="17"/>
  <c r="Z16"/>
  <c r="Y16"/>
  <c r="AA16" i="16"/>
  <c r="Z16"/>
  <c r="Y16"/>
  <c r="AC70" i="1"/>
  <c r="AB70"/>
  <c r="AA70"/>
  <c r="AC55"/>
  <c r="AB55"/>
  <c r="AA55"/>
  <c r="AC50"/>
  <c r="AB50"/>
  <c r="AA50"/>
  <c r="Z55"/>
  <c r="V55"/>
  <c r="S55"/>
  <c r="R55"/>
  <c r="O55"/>
  <c r="K55"/>
  <c r="J55"/>
  <c r="I55"/>
  <c r="H55"/>
  <c r="Z50"/>
  <c r="V50"/>
  <c r="S50"/>
  <c r="R50"/>
  <c r="O50"/>
  <c r="K50"/>
  <c r="J50"/>
  <c r="I50"/>
  <c r="H50"/>
  <c r="H41"/>
  <c r="K41"/>
  <c r="J41"/>
  <c r="I41"/>
  <c r="O41"/>
  <c r="R41"/>
  <c r="S41"/>
  <c r="V41"/>
  <c r="Z41"/>
  <c r="T55" l="1"/>
  <c r="L55"/>
  <c r="T50"/>
  <c r="L50"/>
  <c r="T41"/>
  <c r="AC71"/>
  <c r="AA71"/>
  <c r="T58"/>
  <c r="T59"/>
  <c r="T60"/>
  <c r="T61"/>
  <c r="T62"/>
  <c r="T63"/>
  <c r="T64"/>
  <c r="T65"/>
  <c r="T66"/>
  <c r="T67"/>
  <c r="T68"/>
  <c r="T69"/>
  <c r="P58"/>
  <c r="P59"/>
  <c r="P60"/>
  <c r="P61"/>
  <c r="P62"/>
  <c r="P63"/>
  <c r="P64"/>
  <c r="P65"/>
  <c r="P66"/>
  <c r="P67"/>
  <c r="P68"/>
  <c r="P69"/>
  <c r="L58"/>
  <c r="W58" s="1"/>
  <c r="L59"/>
  <c r="W59" s="1"/>
  <c r="L60"/>
  <c r="W60" s="1"/>
  <c r="L61"/>
  <c r="W61" s="1"/>
  <c r="L62"/>
  <c r="W62" s="1"/>
  <c r="L63"/>
  <c r="W63" s="1"/>
  <c r="L64"/>
  <c r="W64" s="1"/>
  <c r="L65"/>
  <c r="W65" s="1"/>
  <c r="L66"/>
  <c r="W66" s="1"/>
  <c r="L67"/>
  <c r="W67" s="1"/>
  <c r="L68"/>
  <c r="W68" s="1"/>
  <c r="L69"/>
  <c r="W69" s="1"/>
  <c r="L44"/>
  <c r="W44" s="1"/>
  <c r="L45"/>
  <c r="W45" s="1"/>
  <c r="L46"/>
  <c r="W46" s="1"/>
  <c r="L47"/>
  <c r="W47" s="1"/>
  <c r="L48"/>
  <c r="T33"/>
  <c r="T34"/>
  <c r="T35"/>
  <c r="T36"/>
  <c r="T37"/>
  <c r="T38"/>
  <c r="T39"/>
  <c r="T40"/>
  <c r="P33"/>
  <c r="P34"/>
  <c r="P35"/>
  <c r="P36"/>
  <c r="P37"/>
  <c r="P38"/>
  <c r="P39"/>
  <c r="P40"/>
  <c r="L34"/>
  <c r="W34" s="1"/>
  <c r="L35"/>
  <c r="W35" s="1"/>
  <c r="L36"/>
  <c r="W36" s="1"/>
  <c r="L37"/>
  <c r="W37" s="1"/>
  <c r="L38"/>
  <c r="W38" s="1"/>
  <c r="L39"/>
  <c r="W39" s="1"/>
  <c r="L40"/>
  <c r="W40" s="1"/>
  <c r="L33"/>
  <c r="W33" s="1"/>
  <c r="M16" i="71"/>
  <c r="W16"/>
  <c r="U16"/>
  <c r="S16"/>
  <c r="R16"/>
  <c r="Q16"/>
  <c r="N16"/>
  <c r="K16"/>
  <c r="J16"/>
  <c r="I16"/>
  <c r="H16"/>
  <c r="AC13"/>
  <c r="V13"/>
  <c r="S13"/>
  <c r="M13"/>
  <c r="O13" s="1"/>
  <c r="P13" s="1"/>
  <c r="K13"/>
  <c r="L13" s="1"/>
  <c r="W16" i="70"/>
  <c r="U16"/>
  <c r="S16"/>
  <c r="R16"/>
  <c r="Q16"/>
  <c r="O16"/>
  <c r="N16"/>
  <c r="M16"/>
  <c r="K16"/>
  <c r="J16"/>
  <c r="I16"/>
  <c r="H16"/>
  <c r="AC13"/>
  <c r="V13"/>
  <c r="S13"/>
  <c r="M13"/>
  <c r="O13" s="1"/>
  <c r="P13" s="1"/>
  <c r="K13"/>
  <c r="L13" s="1"/>
  <c r="W16" i="69"/>
  <c r="U16"/>
  <c r="V16" s="1"/>
  <c r="S16"/>
  <c r="R16"/>
  <c r="Q16"/>
  <c r="O16"/>
  <c r="N16"/>
  <c r="M16"/>
  <c r="K16"/>
  <c r="J16"/>
  <c r="I16"/>
  <c r="H16"/>
  <c r="AD13"/>
  <c r="V13"/>
  <c r="S13"/>
  <c r="M13"/>
  <c r="O13" s="1"/>
  <c r="P13" s="1"/>
  <c r="K13"/>
  <c r="L13" s="1"/>
  <c r="W16" i="68"/>
  <c r="U16"/>
  <c r="V16" s="1"/>
  <c r="S16"/>
  <c r="R16"/>
  <c r="Q16"/>
  <c r="O16"/>
  <c r="N16"/>
  <c r="M16"/>
  <c r="K16"/>
  <c r="J16"/>
  <c r="I16"/>
  <c r="H16"/>
  <c r="AC13"/>
  <c r="V13"/>
  <c r="S13"/>
  <c r="M13"/>
  <c r="O13" s="1"/>
  <c r="P13" s="1"/>
  <c r="K13"/>
  <c r="L13" s="1"/>
  <c r="W17" i="67"/>
  <c r="U17"/>
  <c r="V17" s="1"/>
  <c r="S17"/>
  <c r="R17"/>
  <c r="Q17"/>
  <c r="O17"/>
  <c r="N17"/>
  <c r="M17"/>
  <c r="K17"/>
  <c r="J17"/>
  <c r="I17"/>
  <c r="H17"/>
  <c r="AC13"/>
  <c r="V13"/>
  <c r="S13"/>
  <c r="M13"/>
  <c r="O13" s="1"/>
  <c r="P13" s="1"/>
  <c r="K13"/>
  <c r="L13" s="1"/>
  <c r="W16" i="66"/>
  <c r="U16"/>
  <c r="V16" s="1"/>
  <c r="S16"/>
  <c r="R16"/>
  <c r="Q16"/>
  <c r="O16"/>
  <c r="N16"/>
  <c r="M16"/>
  <c r="K16"/>
  <c r="J16"/>
  <c r="I16"/>
  <c r="H16"/>
  <c r="AD13"/>
  <c r="V13"/>
  <c r="S13"/>
  <c r="M13"/>
  <c r="O13" s="1"/>
  <c r="P13" s="1"/>
  <c r="K13"/>
  <c r="L13" s="1"/>
  <c r="W16" i="65"/>
  <c r="U16"/>
  <c r="V16" s="1"/>
  <c r="S16"/>
  <c r="R16"/>
  <c r="Q16"/>
  <c r="O16"/>
  <c r="N16"/>
  <c r="M16"/>
  <c r="K16"/>
  <c r="J16"/>
  <c r="I16"/>
  <c r="H16"/>
  <c r="AD13"/>
  <c r="V13"/>
  <c r="S13"/>
  <c r="M13"/>
  <c r="O13" s="1"/>
  <c r="P13" s="1"/>
  <c r="K13"/>
  <c r="L13" s="1"/>
  <c r="W16" i="64"/>
  <c r="U16"/>
  <c r="S16"/>
  <c r="R16"/>
  <c r="Q16"/>
  <c r="O16"/>
  <c r="N16"/>
  <c r="M16"/>
  <c r="K16"/>
  <c r="J16"/>
  <c r="I16"/>
  <c r="H16"/>
  <c r="AC13"/>
  <c r="V13"/>
  <c r="S13"/>
  <c r="M13"/>
  <c r="O13" s="1"/>
  <c r="P13" s="1"/>
  <c r="K13"/>
  <c r="L13" s="1"/>
  <c r="W16" i="63"/>
  <c r="U16"/>
  <c r="S16"/>
  <c r="R16"/>
  <c r="Q16"/>
  <c r="O16"/>
  <c r="N16"/>
  <c r="M16"/>
  <c r="K16"/>
  <c r="J16"/>
  <c r="I16"/>
  <c r="H16"/>
  <c r="AC13"/>
  <c r="V13"/>
  <c r="S13"/>
  <c r="M13"/>
  <c r="O13" s="1"/>
  <c r="P13" s="1"/>
  <c r="K13"/>
  <c r="L13" s="1"/>
  <c r="W16" i="62"/>
  <c r="U16"/>
  <c r="S16"/>
  <c r="R16"/>
  <c r="Q16"/>
  <c r="O16"/>
  <c r="N16"/>
  <c r="M16"/>
  <c r="K16"/>
  <c r="J16"/>
  <c r="I16"/>
  <c r="H16"/>
  <c r="AC13"/>
  <c r="V13"/>
  <c r="S13"/>
  <c r="M13"/>
  <c r="O13" s="1"/>
  <c r="P13" s="1"/>
  <c r="K13"/>
  <c r="L13" s="1"/>
  <c r="W16" i="61"/>
  <c r="U16"/>
  <c r="S16"/>
  <c r="R16"/>
  <c r="Q16"/>
  <c r="O16"/>
  <c r="N16"/>
  <c r="M16"/>
  <c r="K16"/>
  <c r="J16"/>
  <c r="I16"/>
  <c r="H16"/>
  <c r="AC13"/>
  <c r="V13"/>
  <c r="S13"/>
  <c r="M13"/>
  <c r="O13" s="1"/>
  <c r="P13" s="1"/>
  <c r="K13"/>
  <c r="L13" s="1"/>
  <c r="W16" i="60"/>
  <c r="U16"/>
  <c r="S16"/>
  <c r="R16"/>
  <c r="Q16"/>
  <c r="O16"/>
  <c r="N16"/>
  <c r="M16"/>
  <c r="K16"/>
  <c r="J16"/>
  <c r="I16"/>
  <c r="H16"/>
  <c r="AC13"/>
  <c r="V13"/>
  <c r="S13"/>
  <c r="M13"/>
  <c r="O13" s="1"/>
  <c r="P13" s="1"/>
  <c r="K13"/>
  <c r="L13" s="1"/>
  <c r="L16" i="59"/>
  <c r="K16"/>
  <c r="J16"/>
  <c r="I16"/>
  <c r="X13"/>
  <c r="U13"/>
  <c r="O13"/>
  <c r="M13"/>
  <c r="N13" s="1"/>
  <c r="L3"/>
  <c r="K3"/>
  <c r="J3"/>
  <c r="I3"/>
  <c r="W16" i="58"/>
  <c r="U16"/>
  <c r="V16" s="1"/>
  <c r="S16"/>
  <c r="R16"/>
  <c r="Q16"/>
  <c r="O16"/>
  <c r="N16"/>
  <c r="M16"/>
  <c r="K16"/>
  <c r="J16"/>
  <c r="I16"/>
  <c r="H16"/>
  <c r="AC13"/>
  <c r="V13"/>
  <c r="S13"/>
  <c r="M13"/>
  <c r="O13" s="1"/>
  <c r="P13" s="1"/>
  <c r="K13"/>
  <c r="L13" s="1"/>
  <c r="W16" i="57"/>
  <c r="U16"/>
  <c r="V16" s="1"/>
  <c r="S16"/>
  <c r="R16"/>
  <c r="Q16"/>
  <c r="O16"/>
  <c r="N16"/>
  <c r="M16"/>
  <c r="K16"/>
  <c r="J16"/>
  <c r="I16"/>
  <c r="H16"/>
  <c r="AC13"/>
  <c r="V13"/>
  <c r="S13"/>
  <c r="M13"/>
  <c r="O13" s="1"/>
  <c r="P13" s="1"/>
  <c r="K13"/>
  <c r="L13" s="1"/>
  <c r="W16" i="56"/>
  <c r="U16"/>
  <c r="S16"/>
  <c r="R16"/>
  <c r="Q16"/>
  <c r="O16"/>
  <c r="N16"/>
  <c r="M16"/>
  <c r="K16"/>
  <c r="J16"/>
  <c r="I16"/>
  <c r="H16"/>
  <c r="AC13"/>
  <c r="V13"/>
  <c r="S13"/>
  <c r="M13"/>
  <c r="O13" s="1"/>
  <c r="P13" s="1"/>
  <c r="K13"/>
  <c r="L13" s="1"/>
  <c r="W16" i="55"/>
  <c r="U16"/>
  <c r="V16" s="1"/>
  <c r="S16"/>
  <c r="R16"/>
  <c r="Q16"/>
  <c r="O16"/>
  <c r="N16"/>
  <c r="M16"/>
  <c r="K16"/>
  <c r="J16"/>
  <c r="I16"/>
  <c r="H16"/>
  <c r="AD13"/>
  <c r="V13"/>
  <c r="S13"/>
  <c r="M13"/>
  <c r="O13" s="1"/>
  <c r="P13" s="1"/>
  <c r="K13"/>
  <c r="L13" s="1"/>
  <c r="W16" i="54"/>
  <c r="U16"/>
  <c r="V16" s="1"/>
  <c r="S16"/>
  <c r="R16"/>
  <c r="Q16"/>
  <c r="O16"/>
  <c r="N16"/>
  <c r="M16"/>
  <c r="K16"/>
  <c r="J16"/>
  <c r="I16"/>
  <c r="H16"/>
  <c r="AD13"/>
  <c r="V13"/>
  <c r="S13"/>
  <c r="M13"/>
  <c r="O13" s="1"/>
  <c r="P13" s="1"/>
  <c r="K13"/>
  <c r="L13" s="1"/>
  <c r="AA78" i="1" l="1"/>
  <c r="Z14" i="44"/>
  <c r="AA79" i="1"/>
  <c r="Z18" i="44" s="1"/>
  <c r="AC79" i="1"/>
  <c r="AB18" i="44" s="1"/>
  <c r="AB14"/>
  <c r="AC78" i="1"/>
  <c r="V16" i="71"/>
  <c r="V16" i="70"/>
  <c r="V16" i="56"/>
  <c r="V16" i="60"/>
  <c r="V16" i="61"/>
  <c r="V16" i="62"/>
  <c r="V16" i="63"/>
  <c r="V16" i="64"/>
  <c r="T13" i="71"/>
  <c r="T13" i="70"/>
  <c r="T13" i="69"/>
  <c r="AC13" s="1"/>
  <c r="T13" i="68"/>
  <c r="T13" i="67"/>
  <c r="T13" i="66"/>
  <c r="AC13" s="1"/>
  <c r="T13" i="65"/>
  <c r="AC13" s="1"/>
  <c r="T13" i="64"/>
  <c r="T13" i="63"/>
  <c r="T13" i="62"/>
  <c r="T13" i="61"/>
  <c r="T13" i="60"/>
  <c r="M3" i="59"/>
  <c r="Q13"/>
  <c r="V13"/>
  <c r="M16"/>
  <c r="T13" i="58"/>
  <c r="T13" i="57"/>
  <c r="T13" i="56"/>
  <c r="T13" i="55"/>
  <c r="AC13" s="1"/>
  <c r="T13" i="54"/>
  <c r="AC13" s="1"/>
  <c r="M16" i="53"/>
  <c r="W16"/>
  <c r="U16"/>
  <c r="V16" s="1"/>
  <c r="S16"/>
  <c r="R16"/>
  <c r="Q16"/>
  <c r="N16"/>
  <c r="K16"/>
  <c r="J16"/>
  <c r="I16"/>
  <c r="H16"/>
  <c r="AD13"/>
  <c r="V13"/>
  <c r="S13"/>
  <c r="M13"/>
  <c r="O13" s="1"/>
  <c r="P13" s="1"/>
  <c r="K13"/>
  <c r="L13" s="1"/>
  <c r="O16" i="71" l="1"/>
  <c r="R13" i="59"/>
  <c r="T13" i="53"/>
  <c r="AC13" s="1"/>
  <c r="W50" i="1"/>
  <c r="T54"/>
  <c r="P54"/>
  <c r="L54"/>
  <c r="W54" s="1"/>
  <c r="T53"/>
  <c r="P53"/>
  <c r="L53"/>
  <c r="W53" s="1"/>
  <c r="AD13" i="59" l="1"/>
  <c r="O16" i="53"/>
  <c r="F16" i="39"/>
  <c r="N55" i="1" l="1"/>
  <c r="P55" s="1"/>
  <c r="N50" l="1"/>
  <c r="P50" s="1"/>
  <c r="N41"/>
  <c r="P41" s="1"/>
  <c r="I3" i="34"/>
  <c r="Z13" i="15" l="1"/>
  <c r="X13"/>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6" i="34" l="1"/>
  <c r="K16" i="24"/>
  <c r="I16"/>
  <c r="I3"/>
  <c r="J16" l="1"/>
  <c r="L16"/>
  <c r="L3"/>
  <c r="K3"/>
  <c r="J3"/>
  <c r="G16" i="38" l="1"/>
  <c r="H16" i="36"/>
  <c r="AA16" i="15" l="1"/>
  <c r="Y16"/>
  <c r="W16"/>
  <c r="T16"/>
  <c r="P16"/>
  <c r="L16"/>
  <c r="K16"/>
  <c r="I16"/>
  <c r="AA17" i="5"/>
  <c r="P17"/>
  <c r="L17"/>
  <c r="I17"/>
  <c r="K17" l="1"/>
  <c r="T17"/>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s="1"/>
  <c r="O70" l="1"/>
  <c r="O71" s="1"/>
  <c r="U17" i="5"/>
  <c r="S17"/>
  <c r="U16" i="15" l="1"/>
  <c r="S16"/>
  <c r="W17" i="5"/>
  <c r="M16" i="15"/>
  <c r="Q16"/>
  <c r="J16"/>
  <c r="M17" i="5"/>
  <c r="Q17"/>
  <c r="O17"/>
  <c r="X17" l="1"/>
  <c r="X16" i="15"/>
  <c r="Z16"/>
  <c r="Y17" i="5"/>
  <c r="Z17" s="1"/>
  <c r="O16" i="15"/>
  <c r="S13" i="38" l="1"/>
  <c r="U13" i="34" l="1"/>
  <c r="Q13"/>
  <c r="M13"/>
  <c r="K13" i="38"/>
  <c r="O13"/>
  <c r="P13" s="1"/>
  <c r="U13" i="24"/>
  <c r="Q13"/>
  <c r="R13" s="1"/>
  <c r="M13"/>
  <c r="S13" i="33"/>
  <c r="O13"/>
  <c r="P13" s="1"/>
  <c r="K13"/>
  <c r="S13" i="32"/>
  <c r="O13"/>
  <c r="P13" s="1"/>
  <c r="K13"/>
  <c r="S13" i="31"/>
  <c r="O13"/>
  <c r="P13" s="1"/>
  <c r="K13"/>
  <c r="S13" i="28"/>
  <c r="O13"/>
  <c r="P13" s="1"/>
  <c r="K13"/>
  <c r="S13" i="26"/>
  <c r="O13"/>
  <c r="P13" s="1"/>
  <c r="K13"/>
  <c r="S13" i="25"/>
  <c r="O13"/>
  <c r="P13" s="1"/>
  <c r="K13"/>
  <c r="S13" i="23"/>
  <c r="O13"/>
  <c r="P13" s="1"/>
  <c r="K13"/>
  <c r="S13" i="22"/>
  <c r="O13"/>
  <c r="P13" s="1"/>
  <c r="K13"/>
  <c r="L13" s="1"/>
  <c r="S13" i="21"/>
  <c r="O13"/>
  <c r="P13" s="1"/>
  <c r="K13"/>
  <c r="S13" i="20"/>
  <c r="O13"/>
  <c r="P13" s="1"/>
  <c r="K13"/>
  <c r="S13" i="19"/>
  <c r="O13"/>
  <c r="P13" s="1"/>
  <c r="K13"/>
  <c r="M3" i="24" l="1"/>
  <c r="M16"/>
  <c r="R13" i="34"/>
  <c r="L13" i="38"/>
  <c r="T13"/>
  <c r="T13" i="31"/>
  <c r="T13" i="32"/>
  <c r="T13" i="21"/>
  <c r="V13" i="24"/>
  <c r="T13" i="22"/>
  <c r="AC13" s="1"/>
  <c r="T13" i="19"/>
  <c r="L13" i="21"/>
  <c r="V13" i="34"/>
  <c r="N13"/>
  <c r="N13" i="24"/>
  <c r="T13" i="20"/>
  <c r="T13" i="23"/>
  <c r="T13" i="25"/>
  <c r="T13" i="28"/>
  <c r="T13" i="26"/>
  <c r="T13" i="33"/>
  <c r="L13" i="32"/>
  <c r="L13" i="33"/>
  <c r="L13" i="31"/>
  <c r="L13" i="28"/>
  <c r="L13" i="26"/>
  <c r="L13" i="25"/>
  <c r="L13" i="23"/>
  <c r="L13" i="20"/>
  <c r="L13" i="19"/>
  <c r="S13" i="18"/>
  <c r="O13"/>
  <c r="P13" s="1"/>
  <c r="K13"/>
  <c r="S13" i="17"/>
  <c r="O13"/>
  <c r="P13" s="1"/>
  <c r="K13"/>
  <c r="L13" s="1"/>
  <c r="S13" i="16"/>
  <c r="O13"/>
  <c r="P13" s="1"/>
  <c r="K13"/>
  <c r="S13" i="14"/>
  <c r="O13"/>
  <c r="P13" s="1"/>
  <c r="K13"/>
  <c r="S13" i="11"/>
  <c r="O13"/>
  <c r="P13" s="1"/>
  <c r="K13"/>
  <c r="S13" i="10"/>
  <c r="O13"/>
  <c r="P13" s="1"/>
  <c r="K13"/>
  <c r="S13" i="6"/>
  <c r="O13"/>
  <c r="P13" s="1"/>
  <c r="K13"/>
  <c r="L3" i="34" l="1"/>
  <c r="K3"/>
  <c r="T13" i="10"/>
  <c r="L13"/>
  <c r="L13" i="14"/>
  <c r="T13"/>
  <c r="L13" i="11"/>
  <c r="T13"/>
  <c r="T13" i="6"/>
  <c r="L13"/>
  <c r="AC13" i="21"/>
  <c r="AC13" i="31"/>
  <c r="AC13" i="32"/>
  <c r="AC13" i="23"/>
  <c r="AC13" i="38"/>
  <c r="AD13" i="24"/>
  <c r="AD13" i="34"/>
  <c r="T13" i="18"/>
  <c r="L13"/>
  <c r="T13" i="17"/>
  <c r="AC13" s="1"/>
  <c r="T13" i="16"/>
  <c r="L13"/>
  <c r="O16" i="11"/>
  <c r="U13" i="5"/>
  <c r="Q13"/>
  <c r="R13" s="1"/>
  <c r="M13"/>
  <c r="S13" i="4"/>
  <c r="O13"/>
  <c r="P13" s="1"/>
  <c r="K13"/>
  <c r="K13" i="2"/>
  <c r="S13" i="3"/>
  <c r="O13"/>
  <c r="P13" s="1"/>
  <c r="K13"/>
  <c r="L13" s="1"/>
  <c r="T76" i="1"/>
  <c r="T75"/>
  <c r="P76"/>
  <c r="P75"/>
  <c r="U15" i="36"/>
  <c r="T13"/>
  <c r="Q15"/>
  <c r="P13"/>
  <c r="Q13" s="1"/>
  <c r="M15"/>
  <c r="O13" i="2"/>
  <c r="P13" s="1"/>
  <c r="S16" i="25"/>
  <c r="W16"/>
  <c r="U16"/>
  <c r="R16"/>
  <c r="Q16"/>
  <c r="O16"/>
  <c r="N16"/>
  <c r="M16"/>
  <c r="K16"/>
  <c r="J16"/>
  <c r="I16"/>
  <c r="H16"/>
  <c r="J16" i="34" l="1"/>
  <c r="L16"/>
  <c r="K16"/>
  <c r="J3"/>
  <c r="V16" i="25"/>
  <c r="AC13" i="11"/>
  <c r="N13" i="5"/>
  <c r="V13"/>
  <c r="T13" i="3"/>
  <c r="L13" i="2"/>
  <c r="L13" i="4"/>
  <c r="T13"/>
  <c r="AC13" i="6"/>
  <c r="AC13" i="16"/>
  <c r="AC13" i="14"/>
  <c r="AC13" i="18"/>
  <c r="M16" i="34" l="1"/>
  <c r="M3"/>
  <c r="AF13" i="5"/>
  <c r="AC13" i="3"/>
  <c r="AC13" i="4"/>
  <c r="Y17" i="44"/>
  <c r="U17"/>
  <c r="R17"/>
  <c r="Q17"/>
  <c r="N17"/>
  <c r="M17"/>
  <c r="Y16"/>
  <c r="U16"/>
  <c r="R16"/>
  <c r="Q16"/>
  <c r="N16"/>
  <c r="M16"/>
  <c r="Z77" i="1" l="1"/>
  <c r="Y15" i="44" s="1"/>
  <c r="V77" i="1"/>
  <c r="U15" i="44" s="1"/>
  <c r="S77" i="1"/>
  <c r="R15" i="44" s="1"/>
  <c r="R77" i="1"/>
  <c r="Q15" i="44" s="1"/>
  <c r="O77" i="1"/>
  <c r="N15" i="44" s="1"/>
  <c r="N77" i="1"/>
  <c r="M15" i="44" s="1"/>
  <c r="L57" i="1"/>
  <c r="W57" s="1"/>
  <c r="L52"/>
  <c r="L49"/>
  <c r="W49" s="1"/>
  <c r="W48"/>
  <c r="L43"/>
  <c r="W43" s="1"/>
  <c r="L32"/>
  <c r="W32" s="1"/>
  <c r="L31"/>
  <c r="W31" s="1"/>
  <c r="L30"/>
  <c r="W30" s="1"/>
  <c r="T43"/>
  <c r="S17" i="44"/>
  <c r="O17"/>
  <c r="R70" i="1"/>
  <c r="R71" s="1"/>
  <c r="S70"/>
  <c r="S71" s="1"/>
  <c r="V70"/>
  <c r="V71" s="1"/>
  <c r="T57"/>
  <c r="P57"/>
  <c r="T49"/>
  <c r="T48"/>
  <c r="T32"/>
  <c r="T31"/>
  <c r="T30"/>
  <c r="P49"/>
  <c r="P48"/>
  <c r="P43"/>
  <c r="P32"/>
  <c r="P31"/>
  <c r="P52" l="1"/>
  <c r="W52"/>
  <c r="H70"/>
  <c r="H71" s="1"/>
  <c r="P77"/>
  <c r="O16" i="44"/>
  <c r="T77" i="1"/>
  <c r="S15" i="44" s="1"/>
  <c r="S16"/>
  <c r="T70" i="1"/>
  <c r="G16" i="44" l="1"/>
  <c r="I70" i="1"/>
  <c r="I71" s="1"/>
  <c r="O15" i="44"/>
  <c r="T52" i="1"/>
  <c r="W16" i="38"/>
  <c r="U16"/>
  <c r="R16"/>
  <c r="Q16"/>
  <c r="N16"/>
  <c r="M16"/>
  <c r="J16"/>
  <c r="I16"/>
  <c r="H16"/>
  <c r="S16"/>
  <c r="X16" i="36"/>
  <c r="V16"/>
  <c r="S16"/>
  <c r="R16"/>
  <c r="O16"/>
  <c r="N16"/>
  <c r="K16"/>
  <c r="J16"/>
  <c r="I16"/>
  <c r="T16"/>
  <c r="L13"/>
  <c r="AC13" s="1"/>
  <c r="S16" i="33"/>
  <c r="K16"/>
  <c r="S16" i="32"/>
  <c r="S16" i="31"/>
  <c r="K16"/>
  <c r="S16" i="26"/>
  <c r="W16" i="33"/>
  <c r="U16"/>
  <c r="R16"/>
  <c r="Q16"/>
  <c r="N16"/>
  <c r="M16"/>
  <c r="J16"/>
  <c r="I16"/>
  <c r="H16"/>
  <c r="W16" i="32"/>
  <c r="U16"/>
  <c r="R16"/>
  <c r="Q16"/>
  <c r="N16"/>
  <c r="M16"/>
  <c r="J16"/>
  <c r="I16"/>
  <c r="H16"/>
  <c r="W16" i="31"/>
  <c r="U16"/>
  <c r="R16"/>
  <c r="Q16"/>
  <c r="N16"/>
  <c r="M16"/>
  <c r="J16"/>
  <c r="I16"/>
  <c r="H16"/>
  <c r="W19" i="28"/>
  <c r="U19"/>
  <c r="R19"/>
  <c r="Q19"/>
  <c r="O19"/>
  <c r="N19"/>
  <c r="M19"/>
  <c r="J19"/>
  <c r="I19"/>
  <c r="H19"/>
  <c r="W16" i="26"/>
  <c r="U16"/>
  <c r="R16"/>
  <c r="Q16"/>
  <c r="N16"/>
  <c r="M16"/>
  <c r="J16"/>
  <c r="I16"/>
  <c r="H16"/>
  <c r="W16" i="23"/>
  <c r="U16"/>
  <c r="R16"/>
  <c r="Q16"/>
  <c r="N16"/>
  <c r="M16"/>
  <c r="J16"/>
  <c r="I16"/>
  <c r="H16"/>
  <c r="W16" i="22"/>
  <c r="U16"/>
  <c r="R16"/>
  <c r="Q16"/>
  <c r="N16"/>
  <c r="M16"/>
  <c r="J16"/>
  <c r="I16"/>
  <c r="H16"/>
  <c r="U16" i="21"/>
  <c r="R16"/>
  <c r="Q16"/>
  <c r="N16"/>
  <c r="M16"/>
  <c r="J16"/>
  <c r="I16"/>
  <c r="H16"/>
  <c r="W17" i="20"/>
  <c r="U17"/>
  <c r="R17"/>
  <c r="Q17"/>
  <c r="N17"/>
  <c r="M17"/>
  <c r="J17"/>
  <c r="I17"/>
  <c r="H17"/>
  <c r="W16" i="19"/>
  <c r="U16"/>
  <c r="R16"/>
  <c r="Q16"/>
  <c r="N16"/>
  <c r="M16"/>
  <c r="J16"/>
  <c r="I16"/>
  <c r="H16"/>
  <c r="W16" i="18"/>
  <c r="U16"/>
  <c r="R16"/>
  <c r="Q16"/>
  <c r="N16"/>
  <c r="M16"/>
  <c r="J16"/>
  <c r="I16"/>
  <c r="H16"/>
  <c r="W16" i="17"/>
  <c r="U16"/>
  <c r="R16"/>
  <c r="Q16"/>
  <c r="N16"/>
  <c r="M16"/>
  <c r="J16"/>
  <c r="I16"/>
  <c r="H16"/>
  <c r="N16" i="16"/>
  <c r="M16"/>
  <c r="J16"/>
  <c r="I16"/>
  <c r="H16"/>
  <c r="U13" i="15"/>
  <c r="Q13"/>
  <c r="R13" s="1"/>
  <c r="M13"/>
  <c r="Y16" i="10"/>
  <c r="W16"/>
  <c r="U16"/>
  <c r="R16"/>
  <c r="Q16"/>
  <c r="N16"/>
  <c r="M16"/>
  <c r="J16"/>
  <c r="I16"/>
  <c r="H16"/>
  <c r="Y16" i="6"/>
  <c r="W16"/>
  <c r="U16"/>
  <c r="R16"/>
  <c r="N16"/>
  <c r="M16"/>
  <c r="J16"/>
  <c r="I16"/>
  <c r="H16"/>
  <c r="Y16" i="4"/>
  <c r="W16"/>
  <c r="U16"/>
  <c r="R16"/>
  <c r="Q16"/>
  <c r="N16"/>
  <c r="M16"/>
  <c r="J16"/>
  <c r="I16"/>
  <c r="H16"/>
  <c r="Y16" i="3"/>
  <c r="W16"/>
  <c r="U16"/>
  <c r="R16"/>
  <c r="Q16"/>
  <c r="N16"/>
  <c r="M16"/>
  <c r="J16"/>
  <c r="I16"/>
  <c r="H16"/>
  <c r="I15" i="1" s="1"/>
  <c r="S16" i="23"/>
  <c r="S16" i="22"/>
  <c r="K16"/>
  <c r="S16" i="21"/>
  <c r="S17" i="20"/>
  <c r="K17"/>
  <c r="S16" i="19"/>
  <c r="S16" i="18"/>
  <c r="K16"/>
  <c r="S16" i="17"/>
  <c r="K16" i="16"/>
  <c r="S16" i="10"/>
  <c r="O16"/>
  <c r="S16" i="6"/>
  <c r="K16"/>
  <c r="S16" i="4"/>
  <c r="O16"/>
  <c r="V16" i="22" l="1"/>
  <c r="V16" i="31"/>
  <c r="V16" i="23"/>
  <c r="V16" i="33"/>
  <c r="V17" i="20"/>
  <c r="V16" i="18"/>
  <c r="N13" i="15"/>
  <c r="V13"/>
  <c r="X16" i="6"/>
  <c r="V16"/>
  <c r="J70" i="1"/>
  <c r="J71" s="1"/>
  <c r="K70"/>
  <c r="K71" s="1"/>
  <c r="H17" i="44"/>
  <c r="N70" i="1"/>
  <c r="N71" s="1"/>
  <c r="H16" i="44"/>
  <c r="I77" i="1"/>
  <c r="G17" i="44"/>
  <c r="H77" i="1"/>
  <c r="G15" i="44" s="1"/>
  <c r="W55" i="1"/>
  <c r="K16" i="3"/>
  <c r="S16"/>
  <c r="O16"/>
  <c r="O16" i="26"/>
  <c r="O16" i="32"/>
  <c r="O16" i="38"/>
  <c r="K16" i="17"/>
  <c r="V16" s="1"/>
  <c r="K16" i="32"/>
  <c r="V16" s="1"/>
  <c r="K16" i="23"/>
  <c r="K16" i="10"/>
  <c r="X16" s="1"/>
  <c r="K16" i="19"/>
  <c r="V16" s="1"/>
  <c r="K16" i="21"/>
  <c r="V16" s="1"/>
  <c r="K16" i="26"/>
  <c r="V16" s="1"/>
  <c r="K16" i="38"/>
  <c r="V16" s="1"/>
  <c r="L16" i="36"/>
  <c r="W16" s="1"/>
  <c r="P16"/>
  <c r="O16" i="21"/>
  <c r="O16" i="22"/>
  <c r="O16" i="23"/>
  <c r="O17" i="20"/>
  <c r="O16" i="19"/>
  <c r="O16" i="18"/>
  <c r="O16" i="17"/>
  <c r="O16" i="16"/>
  <c r="O16" i="6"/>
  <c r="K16" i="4"/>
  <c r="O16" i="33"/>
  <c r="O16" i="31"/>
  <c r="AF13" i="15" l="1"/>
  <c r="V16" i="10"/>
  <c r="V16" i="3"/>
  <c r="X16" i="4"/>
  <c r="V16"/>
  <c r="X16" i="3"/>
  <c r="L70" i="1"/>
  <c r="W70" s="1"/>
  <c r="P70"/>
  <c r="P71" s="1"/>
  <c r="H15" i="44"/>
  <c r="I16"/>
  <c r="J77" i="1"/>
  <c r="I15" i="44" s="1"/>
  <c r="I17"/>
  <c r="Y23" i="2"/>
  <c r="Z14" i="1" s="1"/>
  <c r="W23" i="2"/>
  <c r="U23"/>
  <c r="R23"/>
  <c r="S14" i="1" s="1"/>
  <c r="Q23" i="2"/>
  <c r="R14" i="1" s="1"/>
  <c r="J23" i="2"/>
  <c r="K14" i="1" s="1"/>
  <c r="I23" i="2"/>
  <c r="J14" i="1" s="1"/>
  <c r="S23" i="2"/>
  <c r="T14" i="1" s="1"/>
  <c r="K23" i="2"/>
  <c r="L14" i="1" l="1"/>
  <c r="X14"/>
  <c r="X23" i="2"/>
  <c r="V14" i="1"/>
  <c r="V23" i="2"/>
  <c r="J16" i="44"/>
  <c r="K77" i="1"/>
  <c r="J15" i="44" s="1"/>
  <c r="L75" i="1"/>
  <c r="W75" s="1"/>
  <c r="V16" i="44" s="1"/>
  <c r="J17"/>
  <c r="L76" i="1"/>
  <c r="S19" i="28"/>
  <c r="K19"/>
  <c r="V19" s="1"/>
  <c r="Y14" i="1" l="1"/>
  <c r="W14"/>
  <c r="K17" i="44"/>
  <c r="W76" i="1"/>
  <c r="V17" i="44" s="1"/>
  <c r="K16"/>
  <c r="L77" i="1"/>
  <c r="O23" i="2"/>
  <c r="Z24" i="1"/>
  <c r="S24"/>
  <c r="P24"/>
  <c r="O24"/>
  <c r="K24"/>
  <c r="J24"/>
  <c r="Y16" i="11"/>
  <c r="Z22" i="1" s="1"/>
  <c r="W16" i="11"/>
  <c r="U16"/>
  <c r="S16"/>
  <c r="T22" i="1" s="1"/>
  <c r="R16" i="11"/>
  <c r="S22" i="1" s="1"/>
  <c r="Q16" i="11"/>
  <c r="R22" i="1" s="1"/>
  <c r="N16" i="11"/>
  <c r="O22" i="1" s="1"/>
  <c r="M16" i="11"/>
  <c r="N22" i="1" s="1"/>
  <c r="K16" i="11"/>
  <c r="J16"/>
  <c r="K22" i="1" s="1"/>
  <c r="I16" i="11"/>
  <c r="J22" i="1" s="1"/>
  <c r="H16" i="11"/>
  <c r="I22" i="1" s="1"/>
  <c r="X21"/>
  <c r="T21"/>
  <c r="S21"/>
  <c r="P21"/>
  <c r="O21"/>
  <c r="L21"/>
  <c r="I21"/>
  <c r="X24"/>
  <c r="T24"/>
  <c r="L24"/>
  <c r="I24"/>
  <c r="Z21"/>
  <c r="V21"/>
  <c r="R21"/>
  <c r="N21"/>
  <c r="K21"/>
  <c r="J21"/>
  <c r="V16"/>
  <c r="Z15"/>
  <c r="X15"/>
  <c r="V15"/>
  <c r="T15"/>
  <c r="S15"/>
  <c r="R15"/>
  <c r="P15"/>
  <c r="O15"/>
  <c r="N15"/>
  <c r="L15"/>
  <c r="K15"/>
  <c r="J15"/>
  <c r="P16"/>
  <c r="Z16"/>
  <c r="X16"/>
  <c r="S16"/>
  <c r="R16"/>
  <c r="O16"/>
  <c r="N16"/>
  <c r="L16"/>
  <c r="K16"/>
  <c r="J16"/>
  <c r="I16"/>
  <c r="V16" i="11" l="1"/>
  <c r="X16"/>
  <c r="Y24" i="1"/>
  <c r="P14"/>
  <c r="W21"/>
  <c r="W15"/>
  <c r="Y15"/>
  <c r="K15" i="44"/>
  <c r="W77" i="1"/>
  <c r="V15" i="44" s="1"/>
  <c r="Y21" i="1"/>
  <c r="Y16"/>
  <c r="W16"/>
  <c r="X22"/>
  <c r="V22"/>
  <c r="P22"/>
  <c r="L22"/>
  <c r="T16"/>
  <c r="W22" l="1"/>
  <c r="Y22"/>
  <c r="S13" i="2" l="1"/>
  <c r="T13" s="1"/>
  <c r="AC13" l="1"/>
  <c r="Y16" i="14"/>
  <c r="Z23" i="1" s="1"/>
  <c r="T20"/>
  <c r="Z20"/>
  <c r="X20"/>
  <c r="V20"/>
  <c r="S20"/>
  <c r="P20"/>
  <c r="O20"/>
  <c r="N20"/>
  <c r="L20"/>
  <c r="K20"/>
  <c r="J20"/>
  <c r="I20"/>
  <c r="W20" l="1"/>
  <c r="Y20"/>
  <c r="W16" i="14"/>
  <c r="U16"/>
  <c r="S16"/>
  <c r="T23" i="1" s="1"/>
  <c r="T25" s="1"/>
  <c r="R16" i="14"/>
  <c r="S23" i="1" s="1"/>
  <c r="S25" s="1"/>
  <c r="Q16" i="14"/>
  <c r="R23" i="1" s="1"/>
  <c r="O16" i="14"/>
  <c r="N16"/>
  <c r="O23" i="1" s="1"/>
  <c r="M16" i="14"/>
  <c r="N23" i="1" s="1"/>
  <c r="K16" i="14"/>
  <c r="J16"/>
  <c r="K23" i="1" s="1"/>
  <c r="I16" i="14"/>
  <c r="J23" i="1" s="1"/>
  <c r="J25" s="1"/>
  <c r="H16" i="14"/>
  <c r="I23" i="1" s="1"/>
  <c r="X16" i="14" l="1"/>
  <c r="V16"/>
  <c r="P23" i="1"/>
  <c r="P25" s="1"/>
  <c r="V23"/>
  <c r="L23"/>
  <c r="X23"/>
  <c r="Z25"/>
  <c r="O25"/>
  <c r="K25"/>
  <c r="I25"/>
  <c r="Z17"/>
  <c r="X17"/>
  <c r="T17"/>
  <c r="S17"/>
  <c r="P17"/>
  <c r="O17"/>
  <c r="L17"/>
  <c r="K17"/>
  <c r="J17"/>
  <c r="I17"/>
  <c r="L25" l="1"/>
  <c r="Y17"/>
  <c r="Y23"/>
  <c r="W23"/>
  <c r="X25"/>
  <c r="Z18"/>
  <c r="Z26" s="1"/>
  <c r="T18"/>
  <c r="P18"/>
  <c r="N23" i="2"/>
  <c r="O14" i="1" s="1"/>
  <c r="M23" i="2"/>
  <c r="N14" i="1" s="1"/>
  <c r="H23" i="2"/>
  <c r="Y25" i="1" l="1"/>
  <c r="I14"/>
  <c r="I18" s="1"/>
  <c r="I26" s="1"/>
  <c r="H13" i="44" s="1"/>
  <c r="P26" i="1"/>
  <c r="T26"/>
  <c r="S13" i="44" s="1"/>
  <c r="O18" i="1"/>
  <c r="O26" s="1"/>
  <c r="Y13" i="44"/>
  <c r="X18" i="1"/>
  <c r="S18"/>
  <c r="S26" s="1"/>
  <c r="J18"/>
  <c r="K18"/>
  <c r="K26" s="1"/>
  <c r="J13" i="44" s="1"/>
  <c r="L18" i="1"/>
  <c r="Y18" l="1"/>
  <c r="O13" i="44"/>
  <c r="X26" i="1"/>
  <c r="L26"/>
  <c r="N13" i="44"/>
  <c r="Q16" i="6"/>
  <c r="R20" i="1" s="1"/>
  <c r="J26"/>
  <c r="R13" i="44"/>
  <c r="Y26" i="1" l="1"/>
  <c r="R24"/>
  <c r="R25" s="1"/>
  <c r="R17"/>
  <c r="R18" s="1"/>
  <c r="W13" i="44"/>
  <c r="K13"/>
  <c r="X79" i="1"/>
  <c r="I13" i="44"/>
  <c r="N16" i="15" l="1"/>
  <c r="V16"/>
  <c r="U24" i="1"/>
  <c r="M24"/>
  <c r="L16" i="11"/>
  <c r="T16"/>
  <c r="M22" i="1"/>
  <c r="U22"/>
  <c r="L16" i="10"/>
  <c r="T16"/>
  <c r="M21" i="1"/>
  <c r="U21"/>
  <c r="T16" i="4"/>
  <c r="L16"/>
  <c r="M16" i="1"/>
  <c r="U16"/>
  <c r="Q16" i="16"/>
  <c r="R16"/>
  <c r="R26" i="1"/>
  <c r="N24"/>
  <c r="N25" s="1"/>
  <c r="N17"/>
  <c r="N18" s="1"/>
  <c r="W18" i="44"/>
  <c r="L16" i="32"/>
  <c r="T16"/>
  <c r="T16" i="38"/>
  <c r="L16"/>
  <c r="X13" i="44"/>
  <c r="S16" i="16" l="1"/>
  <c r="Q13" i="44"/>
  <c r="V24" i="1"/>
  <c r="W24" s="1"/>
  <c r="V17"/>
  <c r="W17" s="1"/>
  <c r="N26"/>
  <c r="P30" l="1"/>
  <c r="W16" i="16"/>
  <c r="U16"/>
  <c r="V16" s="1"/>
  <c r="V25" i="1"/>
  <c r="W25" s="1"/>
  <c r="M13" i="44"/>
  <c r="V18" i="1"/>
  <c r="W18" s="1"/>
  <c r="V26" l="1"/>
  <c r="W26" s="1"/>
  <c r="V13" i="44" l="1"/>
  <c r="U13"/>
  <c r="P16" i="32" l="1"/>
  <c r="Q76" i="1"/>
  <c r="P17" i="44" s="1"/>
  <c r="P16" i="38"/>
  <c r="R16" i="15"/>
  <c r="Q24" i="1" s="1"/>
  <c r="P16" i="11"/>
  <c r="Q22" i="1" s="1"/>
  <c r="P16" i="10"/>
  <c r="Q21" i="1" s="1"/>
  <c r="P16" i="4"/>
  <c r="Q16" i="1" s="1"/>
  <c r="AG13" i="15" l="1"/>
  <c r="H24" i="1" s="1"/>
  <c r="AD13" i="11"/>
  <c r="H22" i="1" s="1"/>
  <c r="AD13" i="10"/>
  <c r="H21" i="1" s="1"/>
  <c r="AD13" i="4"/>
  <c r="H16" i="1" l="1"/>
  <c r="Z78" l="1"/>
  <c r="Z79" l="1"/>
  <c r="Y18" i="44" s="1"/>
  <c r="Y14"/>
  <c r="U14" l="1"/>
  <c r="V79" i="1"/>
  <c r="V78"/>
  <c r="U18" i="44" l="1"/>
  <c r="S78" i="1"/>
  <c r="S79" l="1"/>
  <c r="R18" i="44" s="1"/>
  <c r="R14"/>
  <c r="Q14"/>
  <c r="R79" i="1"/>
  <c r="Q18" i="44" s="1"/>
  <c r="R78" i="1" l="1"/>
  <c r="T71"/>
  <c r="T79" l="1"/>
  <c r="S18" i="44" s="1"/>
  <c r="S14"/>
  <c r="T78" i="1"/>
  <c r="P79"/>
  <c r="P15" i="67" l="1"/>
  <c r="P17" i="28"/>
  <c r="P15" i="20"/>
  <c r="P15" i="28"/>
  <c r="P16"/>
  <c r="R15" i="5"/>
  <c r="R17"/>
  <c r="Q17" i="1" s="1"/>
  <c r="P19" i="2"/>
  <c r="P17"/>
  <c r="P15"/>
  <c r="P20"/>
  <c r="P21"/>
  <c r="P18"/>
  <c r="P16"/>
  <c r="Q16" i="36"/>
  <c r="Q77" i="1"/>
  <c r="P15" i="44" s="1"/>
  <c r="Q75" i="1"/>
  <c r="P16" i="44" s="1"/>
  <c r="P16" i="6"/>
  <c r="Q20" i="1" s="1"/>
  <c r="P16" i="3"/>
  <c r="Q15" i="1" s="1"/>
  <c r="P16" i="14"/>
  <c r="Q23" i="1" s="1"/>
  <c r="Q25"/>
  <c r="P16" i="62"/>
  <c r="P16" i="66"/>
  <c r="P16" i="68"/>
  <c r="P16" i="60"/>
  <c r="P16" i="70"/>
  <c r="P16" i="57"/>
  <c r="P16" i="63"/>
  <c r="P16" i="58"/>
  <c r="P16" i="69"/>
  <c r="P16" i="55"/>
  <c r="P16" i="64"/>
  <c r="P17" i="67"/>
  <c r="P16" i="54"/>
  <c r="P16" i="61"/>
  <c r="P16" i="65"/>
  <c r="P16" i="56"/>
  <c r="P16" i="71"/>
  <c r="P16" i="53"/>
  <c r="P16" i="31"/>
  <c r="P16" i="22"/>
  <c r="P16" i="21"/>
  <c r="P17" i="20"/>
  <c r="P16" i="18"/>
  <c r="P16" i="17"/>
  <c r="P16" i="19"/>
  <c r="P16" i="25"/>
  <c r="P19" i="28"/>
  <c r="P16" i="33"/>
  <c r="P16" i="26"/>
  <c r="P16" i="23"/>
  <c r="Q18" i="1"/>
  <c r="P23" i="2"/>
  <c r="Q14" i="1" s="1"/>
  <c r="Q26"/>
  <c r="P13" i="44" s="1"/>
  <c r="Q68" i="1"/>
  <c r="Q69"/>
  <c r="Q66"/>
  <c r="Q67"/>
  <c r="Q64"/>
  <c r="Q65"/>
  <c r="Q62"/>
  <c r="Q63"/>
  <c r="Q60"/>
  <c r="Q61"/>
  <c r="Q58"/>
  <c r="Q59"/>
  <c r="Q70"/>
  <c r="Q57"/>
  <c r="Q53"/>
  <c r="Q54"/>
  <c r="Q44"/>
  <c r="Q46"/>
  <c r="Q45"/>
  <c r="Q47"/>
  <c r="Q55"/>
  <c r="Q52"/>
  <c r="Q48"/>
  <c r="Q49"/>
  <c r="Q50"/>
  <c r="Q43"/>
  <c r="Q39"/>
  <c r="Q40"/>
  <c r="Q37"/>
  <c r="Q38"/>
  <c r="Q35"/>
  <c r="Q36"/>
  <c r="Q33"/>
  <c r="Q34"/>
  <c r="Q31"/>
  <c r="Q32"/>
  <c r="Q30"/>
  <c r="P16" i="16"/>
  <c r="Q41" i="1"/>
  <c r="Q71"/>
  <c r="P14" i="44" s="1"/>
  <c r="Q79" i="1"/>
  <c r="P18" i="44" s="1"/>
  <c r="O18"/>
  <c r="O14"/>
  <c r="P78" i="1"/>
  <c r="Q78" s="1"/>
  <c r="N14" i="44"/>
  <c r="O78" i="1" l="1"/>
  <c r="O79"/>
  <c r="N18" i="44" s="1"/>
  <c r="N79" i="1"/>
  <c r="M18" i="44" s="1"/>
  <c r="N78" i="1" l="1"/>
  <c r="M14" i="44"/>
  <c r="L41" i="1"/>
  <c r="W41" s="1"/>
  <c r="G14" i="44"/>
  <c r="K79" i="1"/>
  <c r="J18" i="44" s="1"/>
  <c r="I14"/>
  <c r="L71" i="1" l="1"/>
  <c r="J78"/>
  <c r="H14" i="44"/>
  <c r="J79" i="1"/>
  <c r="I18" i="44" s="1"/>
  <c r="I78" i="1"/>
  <c r="J14" i="44"/>
  <c r="I79" i="1"/>
  <c r="H18" i="44" s="1"/>
  <c r="K78" i="1"/>
  <c r="L79" l="1"/>
  <c r="Y79" s="1"/>
  <c r="X18" i="44" s="1"/>
  <c r="W71" i="1"/>
  <c r="V14" i="44" s="1"/>
  <c r="K14"/>
  <c r="L78" i="1"/>
  <c r="L15" i="28" l="1"/>
  <c r="T15"/>
  <c r="L16"/>
  <c r="T16"/>
  <c r="L17"/>
  <c r="T17"/>
  <c r="T15" i="20"/>
  <c r="L15"/>
  <c r="L15" i="67"/>
  <c r="T15"/>
  <c r="N15" i="5"/>
  <c r="V15"/>
  <c r="U17" i="1"/>
  <c r="N17" i="5"/>
  <c r="M17" i="1"/>
  <c r="V17" i="5"/>
  <c r="L20" i="2"/>
  <c r="L18"/>
  <c r="L16"/>
  <c r="L21"/>
  <c r="T18"/>
  <c r="T16"/>
  <c r="T21"/>
  <c r="L19"/>
  <c r="L17"/>
  <c r="L15"/>
  <c r="T20"/>
  <c r="T19"/>
  <c r="T17"/>
  <c r="T15"/>
  <c r="L16" i="6"/>
  <c r="T16"/>
  <c r="M20" i="1"/>
  <c r="U20"/>
  <c r="M76"/>
  <c r="L17" i="44" s="1"/>
  <c r="U76" i="1"/>
  <c r="T17" i="44" s="1"/>
  <c r="T16" i="3"/>
  <c r="M15" i="1"/>
  <c r="L16" i="3"/>
  <c r="U15" i="1"/>
  <c r="M25"/>
  <c r="U23"/>
  <c r="L16" i="14"/>
  <c r="T16"/>
  <c r="U25" i="1"/>
  <c r="M23"/>
  <c r="T16" i="57"/>
  <c r="T16" i="62"/>
  <c r="L16" i="70"/>
  <c r="L16" i="66"/>
  <c r="L16" i="55"/>
  <c r="L17" i="67"/>
  <c r="T16" i="55"/>
  <c r="T16" i="61"/>
  <c r="L16"/>
  <c r="L16" i="56"/>
  <c r="T16" i="54"/>
  <c r="T16" i="58"/>
  <c r="L16" i="69"/>
  <c r="L16" i="65"/>
  <c r="L16" i="71"/>
  <c r="T16" i="60"/>
  <c r="L16" i="62"/>
  <c r="T16" i="70"/>
  <c r="T16" i="56"/>
  <c r="L16" i="60"/>
  <c r="L16" i="58"/>
  <c r="L16" i="54"/>
  <c r="T16" i="68"/>
  <c r="T16" i="69"/>
  <c r="T16" i="71"/>
  <c r="L16" i="68"/>
  <c r="T16" i="64"/>
  <c r="T17" i="67"/>
  <c r="T16" i="66"/>
  <c r="L16" i="63"/>
  <c r="L16" i="57"/>
  <c r="T16" i="65"/>
  <c r="L16" i="64"/>
  <c r="T16" i="63"/>
  <c r="T16" i="53"/>
  <c r="L16"/>
  <c r="L17" i="20"/>
  <c r="T16" i="17"/>
  <c r="L16" i="22"/>
  <c r="L16" i="25"/>
  <c r="L16" i="17"/>
  <c r="L19" i="28"/>
  <c r="T16" i="25"/>
  <c r="L16" i="26"/>
  <c r="T16" i="21"/>
  <c r="T16" i="19"/>
  <c r="L16" i="18"/>
  <c r="T16" i="33"/>
  <c r="T19" i="28"/>
  <c r="T16" i="18"/>
  <c r="L16" i="21"/>
  <c r="T17" i="20"/>
  <c r="L16" i="19"/>
  <c r="T16" i="26"/>
  <c r="L16" i="33"/>
  <c r="L16" i="31"/>
  <c r="T16"/>
  <c r="L16" i="23"/>
  <c r="T16"/>
  <c r="T16" i="22"/>
  <c r="L23" i="2"/>
  <c r="U14" i="1"/>
  <c r="M18"/>
  <c r="T23" i="2"/>
  <c r="M14" i="1"/>
  <c r="U26"/>
  <c r="T13" i="44" s="1"/>
  <c r="M26" i="1"/>
  <c r="L13" i="44" s="1"/>
  <c r="U18" i="1"/>
  <c r="M69"/>
  <c r="U69"/>
  <c r="U68"/>
  <c r="M68"/>
  <c r="M67"/>
  <c r="U67"/>
  <c r="U66"/>
  <c r="M66"/>
  <c r="U65"/>
  <c r="M65"/>
  <c r="U64"/>
  <c r="M64"/>
  <c r="U63"/>
  <c r="M63"/>
  <c r="U62"/>
  <c r="M62"/>
  <c r="U61"/>
  <c r="M61"/>
  <c r="M60"/>
  <c r="U60"/>
  <c r="M59"/>
  <c r="U59"/>
  <c r="U58"/>
  <c r="M58"/>
  <c r="U57"/>
  <c r="U70"/>
  <c r="M70"/>
  <c r="M57"/>
  <c r="M54"/>
  <c r="U54"/>
  <c r="M53"/>
  <c r="U53"/>
  <c r="U44"/>
  <c r="U45"/>
  <c r="U46"/>
  <c r="U47"/>
  <c r="U55"/>
  <c r="U52"/>
  <c r="M52"/>
  <c r="M55"/>
  <c r="U49"/>
  <c r="M49"/>
  <c r="U48"/>
  <c r="M48"/>
  <c r="M46"/>
  <c r="M47"/>
  <c r="M44"/>
  <c r="M45"/>
  <c r="U50"/>
  <c r="M50"/>
  <c r="M43"/>
  <c r="U43"/>
  <c r="W78"/>
  <c r="K18" i="44"/>
  <c r="W79" i="1"/>
  <c r="V18" i="44" s="1"/>
  <c r="U40" i="1"/>
  <c r="M40"/>
  <c r="U39"/>
  <c r="M39"/>
  <c r="U38"/>
  <c r="M38"/>
  <c r="U37"/>
  <c r="M37"/>
  <c r="U36"/>
  <c r="M36"/>
  <c r="U35"/>
  <c r="M35"/>
  <c r="M41"/>
  <c r="U34"/>
  <c r="M34"/>
  <c r="U33"/>
  <c r="M33"/>
  <c r="M32"/>
  <c r="U32"/>
  <c r="M71"/>
  <c r="L14" i="44" s="1"/>
  <c r="U31" i="1"/>
  <c r="M31"/>
  <c r="U71"/>
  <c r="M79"/>
  <c r="L18" i="44" s="1"/>
  <c r="U41" i="1"/>
  <c r="M78"/>
  <c r="M30"/>
  <c r="U30"/>
  <c r="U78"/>
  <c r="L16" i="16"/>
  <c r="T16"/>
  <c r="AF15" i="5" l="1"/>
  <c r="AG13" s="1"/>
  <c r="H17" i="1" s="1"/>
  <c r="AD13" i="5"/>
  <c r="AC17" i="2"/>
  <c r="AC20"/>
  <c r="AC15"/>
  <c r="AC18"/>
  <c r="AC16"/>
  <c r="AC19"/>
  <c r="AC21"/>
  <c r="AD13" i="6"/>
  <c r="H20" i="1" s="1"/>
  <c r="AD1" i="3"/>
  <c r="AD13" i="14"/>
  <c r="H23" i="1" s="1"/>
  <c r="V3" i="24"/>
  <c r="V16"/>
  <c r="V16" i="34"/>
  <c r="V3"/>
  <c r="AC13" i="19"/>
  <c r="AC16" i="24"/>
  <c r="AE13" s="1"/>
  <c r="AB16"/>
  <c r="AA16"/>
  <c r="Q16"/>
  <c r="P16"/>
  <c r="O16"/>
  <c r="O3"/>
  <c r="N16"/>
  <c r="P3"/>
  <c r="N3"/>
  <c r="Q3"/>
  <c r="S16"/>
  <c r="Y16"/>
  <c r="W3"/>
  <c r="W16"/>
  <c r="X16" s="1"/>
  <c r="S3"/>
  <c r="U3"/>
  <c r="T3"/>
  <c r="T16"/>
  <c r="Y3"/>
  <c r="U16"/>
  <c r="X3"/>
  <c r="R16"/>
  <c r="R3"/>
  <c r="P3" i="59"/>
  <c r="N16"/>
  <c r="O16"/>
  <c r="P16"/>
  <c r="O3"/>
  <c r="N3"/>
  <c r="Q16"/>
  <c r="Q3"/>
  <c r="Y3"/>
  <c r="X3"/>
  <c r="W3"/>
  <c r="U3"/>
  <c r="AB16"/>
  <c r="T16"/>
  <c r="T3"/>
  <c r="W16"/>
  <c r="X16" s="1"/>
  <c r="Y16"/>
  <c r="AA16"/>
  <c r="S3"/>
  <c r="AC16"/>
  <c r="AE13" s="1"/>
  <c r="S16"/>
  <c r="U16"/>
  <c r="R16"/>
  <c r="R3"/>
  <c r="V3"/>
  <c r="V16"/>
  <c r="AC16" i="34"/>
  <c r="AB16"/>
  <c r="AA16"/>
  <c r="N16"/>
  <c r="P16"/>
  <c r="O16"/>
  <c r="N3"/>
  <c r="O3"/>
  <c r="Q3"/>
  <c r="Q16"/>
  <c r="P3"/>
  <c r="U3"/>
  <c r="W16"/>
  <c r="X16" s="1"/>
  <c r="T16"/>
  <c r="Y16"/>
  <c r="S3"/>
  <c r="X3"/>
  <c r="Y3"/>
  <c r="W3"/>
  <c r="U16"/>
  <c r="T3"/>
  <c r="S16"/>
  <c r="R3"/>
  <c r="R16"/>
  <c r="T14" i="44"/>
  <c r="U79" i="1"/>
  <c r="T18" i="44" s="1"/>
  <c r="AD13" i="2" l="1"/>
  <c r="H14" i="1" s="1"/>
  <c r="H25"/>
  <c r="AD13" i="3"/>
  <c r="H15" i="1" s="1"/>
  <c r="H18" l="1"/>
  <c r="H26" s="1"/>
  <c r="G13" i="44" s="1"/>
  <c r="H78" i="1" l="1"/>
  <c r="H79"/>
  <c r="G18" i="44" s="1"/>
  <c r="AB41" i="1"/>
  <c r="AB71" s="1"/>
  <c r="AB78" l="1"/>
  <c r="AA14" i="44"/>
  <c r="AB79" i="1"/>
  <c r="AA18" i="44" s="1"/>
</calcChain>
</file>

<file path=xl/sharedStrings.xml><?xml version="1.0" encoding="utf-8"?>
<sst xmlns="http://schemas.openxmlformats.org/spreadsheetml/2006/main" count="4567" uniqueCount="898">
  <si>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</si>
  <si>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</si>
  <si>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</si>
  <si>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</si>
  <si>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</si>
  <si>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</si>
  <si>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</si>
  <si>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</si>
  <si>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</si>
  <si>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</si>
  <si>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</si>
  <si>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</si>
  <si>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</si>
  <si>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</si>
  <si>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</si>
  <si>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</si>
  <si>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</si>
  <si>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</si>
  <si>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</si>
  <si>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</si>
  <si>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</si>
  <si>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</si>
  <si>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</si>
  <si>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</si>
  <si>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</si>
  <si>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</si>
  <si>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</si>
  <si>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</si>
  <si>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</si>
  <si>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</si>
  <si>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</si>
  <si>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</si>
  <si>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</si>
  <si>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</si>
  <si>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</si>
  <si>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</si>
  <si>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</si>
  <si>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</si>
  <si>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</si>
  <si>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</si>
  <si>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</si>
  <si>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</si>
  <si>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</si>
  <si>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</si>
  <si>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</si>
  <si>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</si>
  <si>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</si>
  <si>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</si>
  <si>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</si>
  <si>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</si>
  <si>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</si>
  <si>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</si>
  <si>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</si>
  <si>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</si>
  <si>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</si>
  <si>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</si>
  <si>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</si>
  <si>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</si>
  <si>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</si>
  <si>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</si>
  <si>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</si>
  <si>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</si>
  <si>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</si>
  <si>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</si>
  <si>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</si>
  <si>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</si>
  <si>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</si>
  <si>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</si>
  <si>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</si>
  <si>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</si>
  <si>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</si>
  <si>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</si>
  <si>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</si>
  <si>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</si>
  <si>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</si>
  <si>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</si>
  <si>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</si>
  <si>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</si>
  <si>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</si>
  <si>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</si>
  <si>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</si>
  <si>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</si>
  <si>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</si>
  <si>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</si>
  <si>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</si>
  <si>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</si>
  <si>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</si>
  <si>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</si>
  <si>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</si>
  <si>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</si>
  <si>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</si>
  <si>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</si>
  <si>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</si>
  <si>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</si>
  <si>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</si>
  <si>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</si>
  <si>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</si>
  <si>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</si>
  <si>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</si>
  <si>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</si>
  <si>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</si>
  <si>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</si>
  <si>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</si>
  <si>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</si>
  <si>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</si>
  <si>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</si>
  <si>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</si>
  <si>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</si>
  <si>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</si>
  <si>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</si>
  <si>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</si>
  <si>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</si>
  <si>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</si>
  <si>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</si>
  <si>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</si>
  <si>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</si>
  <si>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</si>
  <si>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</si>
  <si>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</si>
  <si>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</si>
  <si>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</si>
  <si>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</si>
  <si>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</si>
  <si>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</si>
  <si>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</si>
  <si>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</si>
  <si>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</si>
  <si>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</si>
  <si>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</si>
  <si>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</si>
  <si>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</si>
  <si>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</si>
  <si>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</si>
  <si>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</si>
  <si>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</si>
  <si>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</si>
  <si>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</si>
  <si>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</si>
  <si>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</si>
  <si>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</si>
  <si>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</si>
  <si>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</si>
  <si>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</si>
  <si>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</si>
  <si>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</si>
  <si>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</si>
  <si>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</si>
  <si>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</si>
  <si>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</si>
  <si>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</si>
  <si>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</si>
  <si>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</si>
  <si>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</si>
  <si>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</si>
  <si>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</si>
  <si>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</si>
  <si>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</si>
  <si>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</si>
  <si>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</si>
  <si>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</si>
  <si>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</si>
  <si>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</si>
  <si>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</si>
  <si>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</si>
  <si>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</si>
  <si>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</si>
  <si>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</si>
  <si>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</si>
  <si>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</si>
  <si>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</si>
  <si>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</si>
  <si>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</si>
  <si>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</si>
  <si>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</si>
  <si>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</si>
  <si>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</si>
  <si>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</si>
  <si>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</si>
  <si>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</si>
  <si>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</si>
  <si>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</si>
  <si>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</si>
  <si>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</si>
  <si>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</si>
  <si>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</si>
  <si>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</si>
  <si>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</si>
  <si>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</si>
  <si>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</si>
  <si>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</si>
  <si>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</si>
  <si>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</si>
  <si>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</si>
  <si>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</si>
  <si>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</si>
  <si>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</si>
  <si>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</si>
  <si>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</si>
  <si>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</si>
  <si>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</si>
  <si>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</si>
  <si>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</si>
  <si>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</si>
  <si>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</si>
  <si>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</si>
  <si>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</si>
  <si>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</si>
  <si>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</si>
  <si>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</si>
  <si>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</si>
  <si>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</si>
  <si>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</si>
  <si>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</si>
  <si>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</si>
  <si>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</si>
  <si>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</si>
  <si>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</si>
  <si>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</si>
  <si>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</si>
  <si>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</si>
  <si>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</si>
  <si>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</si>
  <si>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</si>
  <si>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</si>
  <si>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</si>
  <si>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</si>
  <si>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</si>
  <si>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</si>
  <si>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</si>
  <si>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</si>
  <si>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</si>
  <si>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</si>
  <si>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</si>
  <si>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</si>
  <si>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</si>
  <si>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</si>
  <si>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</si>
  <si>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</si>
  <si>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</si>
  <si>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</si>
  <si>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</si>
  <si>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</si>
  <si>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</si>
  <si>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</si>
  <si>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</si>
  <si>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</si>
  <si>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</si>
  <si>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</si>
  <si>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</si>
  <si>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</si>
  <si>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</si>
  <si>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</si>
  <si>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</si>
  <si>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</si>
  <si>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</si>
  <si>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</si>
  <si>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</si>
  <si>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</si>
  <si>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</si>
  <si>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</si>
  <si>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</si>
  <si>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</si>
  <si>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</si>
  <si>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</si>
  <si>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</si>
  <si>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</si>
  <si>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</si>
  <si>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</si>
  <si>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</si>
  <si>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</si>
  <si>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</si>
  <si>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</si>
  <si>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</si>
  <si>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</si>
  <si>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</si>
  <si>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</si>
  <si>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</si>
  <si>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</si>
  <si>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</si>
  <si>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</si>
  <si>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</si>
  <si>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</si>
  <si>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</si>
  <si>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</si>
  <si>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</si>
  <si>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</si>
  <si>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</si>
  <si>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</si>
  <si>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</si>
  <si>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</si>
  <si>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</si>
  <si>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</si>
  <si>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</si>
  <si>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</si>
  <si>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</si>
  <si>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</si>
  <si>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</si>
  <si>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</si>
  <si>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</si>
  <si>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</si>
  <si>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</si>
  <si>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</si>
  <si>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</si>
  <si>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</si>
  <si>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</si>
  <si>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</si>
  <si>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</si>
  <si>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</si>
  <si>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</si>
  <si>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</si>
  <si>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</si>
  <si>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</si>
  <si>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</si>
  <si>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</si>
  <si>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</si>
  <si>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</si>
  <si>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</si>
  <si>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</si>
  <si>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</si>
  <si>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</si>
  <si>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</si>
  <si>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</si>
  <si>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</si>
  <si>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</si>
  <si>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</si>
  <si>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</si>
  <si>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</si>
  <si>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</si>
  <si>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</si>
  <si>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</si>
  <si>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</si>
  <si>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</si>
  <si>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</si>
  <si>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</si>
  <si>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</si>
  <si>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</si>
  <si>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</si>
  <si>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</si>
  <si>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</si>
  <si>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</si>
  <si>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</si>
  <si>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</si>
  <si>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</si>
  <si>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</si>
  <si>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</si>
  <si>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</si>
  <si>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</si>
  <si>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</si>
  <si>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</si>
  <si>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</si>
  <si>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</si>
  <si>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</si>
  <si>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</si>
  <si>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</si>
  <si>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</si>
  <si>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</si>
  <si>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</si>
  <si>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</si>
  <si>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</si>
  <si>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</si>
  <si>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</si>
  <si>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</si>
  <si>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</si>
  <si>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</si>
  <si>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</si>
  <si>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</si>
  <si>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</si>
  <si>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</si>
  <si>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</si>
  <si>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</si>
  <si>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</si>
  <si>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</si>
  <si>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</si>
  <si>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</si>
  <si>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</si>
  <si>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</si>
  <si>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</si>
  <si>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</si>
  <si>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</si>
  <si>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</si>
  <si>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</si>
  <si>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</si>
  <si>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</si>
  <si>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</si>
  <si>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</si>
  <si>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</si>
  <si>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</si>
  <si>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</si>
  <si>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</si>
  <si>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</si>
  <si>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</si>
  <si>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</si>
  <si>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</si>
  <si>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</si>
  <si>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</si>
  <si>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</si>
  <si>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</si>
  <si>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</si>
  <si>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</si>
  <si>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</si>
  <si>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</si>
  <si>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</si>
  <si>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</si>
  <si>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</si>
  <si>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</si>
  <si>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</si>
  <si>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</si>
  <si>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</si>
  <si>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</si>
  <si>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</si>
  <si>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</si>
  <si>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</si>
  <si>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</si>
  <si>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</si>
  <si>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</si>
  <si>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</si>
  <si>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</si>
  <si>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</si>
  <si>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</si>
  <si>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</si>
  <si>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</si>
  <si>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</si>
  <si>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</si>
  <si>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</si>
  <si>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</si>
  <si>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</si>
  <si>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</si>
  <si>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</si>
  <si>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</si>
  <si>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</si>
  <si>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</si>
  <si>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</si>
  <si>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</si>
  <si>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</si>
  <si>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</si>
  <si>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</si>
  <si>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</si>
  <si>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</si>
  <si>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</si>
  <si>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</si>
  <si>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</si>
  <si>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</si>
  <si>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</si>
  <si>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</si>
  <si>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</si>
  <si>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</si>
  <si>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</si>
  <si>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</si>
  <si>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</si>
  <si>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</si>
  <si>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</si>
  <si>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</si>
  <si>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</si>
  <si>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</si>
  <si>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</si>
  <si>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</si>
  <si>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</si>
  <si>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</si>
  <si>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</si>
  <si>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</si>
  <si>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</si>
  <si>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</si>
  <si>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</si>
  <si>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</si>
  <si>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</si>
  <si>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</si>
  <si>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</si>
  <si>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</si>
  <si>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</si>
  <si>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</si>
  <si>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</si>
  <si>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</si>
  <si>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</si>
  <si>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</si>
  <si>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</si>
  <si>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</si>
  <si>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</si>
  <si>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</si>
  <si>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</si>
  <si>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</si>
  <si>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</si>
  <si>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</si>
  <si>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</si>
  <si>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</si>
  <si>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</si>
  <si>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</si>
  <si>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</si>
  <si>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</si>
  <si>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</si>
  <si>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</si>
  <si>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</si>
  <si>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</si>
  <si>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</si>
  <si>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</si>
  <si>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</si>
  <si>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</si>
  <si>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</si>
  <si>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</si>
  <si>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</si>
  <si>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</si>
  <si>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</si>
  <si>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</si>
  <si>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</si>
  <si>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</si>
  <si>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</si>
  <si>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</si>
  <si>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</si>
  <si>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</si>
  <si>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</si>
  <si>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</si>
  <si>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</si>
  <si>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</si>
  <si>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</si>
  <si>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</si>
  <si>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</si>
  <si>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</si>
  <si>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</si>
  <si>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</si>
  <si>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</si>
  <si>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</si>
  <si>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</si>
  <si>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</si>
  <si>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</si>
  <si>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</si>
  <si>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</si>
  <si>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</si>
  <si>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</si>
  <si>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</si>
  <si>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</si>
  <si>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</si>
  <si>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</si>
  <si>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</si>
  <si>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</si>
  <si>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</si>
  <si>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</si>
  <si>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</si>
  <si>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</si>
  <si>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</si>
  <si>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</si>
  <si>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</si>
  <si>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</si>
  <si>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</si>
  <si>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</si>
  <si>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</si>
  <si>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</si>
  <si>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</si>
  <si>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</si>
  <si>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</si>
  <si>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</si>
  <si>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</si>
  <si>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</si>
  <si>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</si>
  <si>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</si>
  <si>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</si>
  <si>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</si>
  <si>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</si>
  <si>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</si>
  <si>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</si>
  <si>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</si>
  <si>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</si>
  <si>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</si>
  <si>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</si>
  <si>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</si>
  <si>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</si>
  <si>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</si>
  <si>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</si>
  <si>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</si>
  <si>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</si>
  <si>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</si>
  <si>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</si>
  <si>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</si>
  <si>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</si>
  <si>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</si>
  <si>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</si>
  <si>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</si>
  <si>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</si>
  <si>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</si>
  <si>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</si>
  <si>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</si>
  <si>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</si>
  <si>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</si>
  <si>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</si>
  <si>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</si>
  <si>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</si>
  <si>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</si>
  <si>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</si>
  <si>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</si>
  <si>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</si>
  <si>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</si>
  <si>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</si>
  <si>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</si>
  <si>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</si>
  <si>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</si>
  <si>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</si>
  <si>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</si>
  <si>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</si>
  <si>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</si>
  <si>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</si>
  <si>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</si>
  <si>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</si>
  <si>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</si>
  <si>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</si>
  <si>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</si>
  <si>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</si>
  <si>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</si>
  <si>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</si>
  <si>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</si>
  <si>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</si>
  <si>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</si>
  <si>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</si>
  <si>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</si>
  <si>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</si>
  <si>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</si>
  <si>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</si>
  <si>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</si>
  <si>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</si>
  <si>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</si>
  <si>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</si>
  <si>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</si>
  <si>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</si>
  <si>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</si>
  <si>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</si>
  <si>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</si>
  <si>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</si>
  <si>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</si>
  <si>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</si>
  <si>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</si>
  <si>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</si>
  <si>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</si>
  <si>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</si>
  <si>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</si>
  <si>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</si>
  <si>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</si>
  <si>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</si>
  <si>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</si>
  <si>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</si>
  <si>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</si>
  <si>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</si>
  <si>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</si>
  <si>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</si>
  <si>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</si>
  <si>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</si>
  <si>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</si>
  <si>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</si>
  <si>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</si>
  <si>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</si>
  <si>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</si>
  <si>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</si>
  <si>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</si>
  <si>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</si>
  <si>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</si>
  <si>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</si>
  <si>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</si>
  <si>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</si>
  <si>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</si>
  <si>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</si>
  <si>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</si>
  <si>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</si>
  <si>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</si>
  <si>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</si>
  <si>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</si>
  <si>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</si>
  <si>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</si>
  <si>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</si>
  <si>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</si>
  <si>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</si>
  <si>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</si>
  <si>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</si>
  <si>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</si>
  <si>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</si>
  <si>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</si>
  <si>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</si>
  <si>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</si>
  <si>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</si>
  <si>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</si>
  <si>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</si>
  <si>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</si>
  <si>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</si>
  <si>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</si>
  <si>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</si>
  <si>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</si>
  <si>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</si>
  <si>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</si>
  <si>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</si>
  <si>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</si>
  <si>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</si>
  <si>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</si>
  <si>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</si>
  <si>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</si>
  <si>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</si>
  <si>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</si>
  <si>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</si>
  <si>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</si>
  <si>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</si>
  <si>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</si>
  <si>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</si>
  <si>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</si>
  <si>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</si>
  <si>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</si>
  <si>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</si>
  <si>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</si>
  <si>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</si>
  <si>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</si>
  <si>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</si>
  <si>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</si>
  <si>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</si>
  <si>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</si>
  <si>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</si>
  <si>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</si>
  <si>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</si>
  <si>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</si>
  <si>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</si>
  <si>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</si>
  <si>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</si>
  <si>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</si>
  <si>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</si>
  <si>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</si>
  <si>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</si>
  <si>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</si>
  <si>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</si>
  <si>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</si>
  <si>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</si>
  <si>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</si>
  <si>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</si>
  <si>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</si>
  <si>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</si>
  <si>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</si>
  <si>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</si>
  <si>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</si>
  <si>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</si>
  <si>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</si>
  <si>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</si>
  <si>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</si>
  <si>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</si>
  <si>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</si>
  <si>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</si>
  <si>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</si>
  <si>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</si>
  <si>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</si>
  <si>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</si>
  <si>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</si>
  <si>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</si>
  <si>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</si>
  <si>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</si>
  <si>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</si>
  <si>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</si>
  <si>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</si>
  <si>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</si>
  <si>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</si>
  <si>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</si>
  <si>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</si>
  <si>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</si>
  <si>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</si>
  <si>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</si>
  <si>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</si>
  <si>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</si>
  <si>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</si>
  <si>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</si>
  <si>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</si>
  <si>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</si>
  <si>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</si>
  <si>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</si>
  <si>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</si>
  <si>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</si>
  <si>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</si>
  <si>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</si>
  <si>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</si>
  <si>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</si>
  <si>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</si>
  <si>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</si>
  <si>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</si>
  <si>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</si>
  <si>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</si>
  <si>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</si>
  <si>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</si>
  <si>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</si>
  <si>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</si>
  <si>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</si>
  <si>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</si>
  <si>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</si>
  <si>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</si>
  <si>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</si>
  <si>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</si>
  <si>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</si>
  <si>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</si>
  <si>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</si>
  <si>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</si>
  <si>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</si>
  <si>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</si>
  <si>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</si>
  <si>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</si>
  <si>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</si>
  <si>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</si>
  <si>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</si>
  <si>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</si>
  <si>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</si>
  <si>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</si>
  <si>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</si>
  <si>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</si>
  <si>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</si>
  <si>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</si>
  <si>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</si>
  <si>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</si>
  <si>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</si>
  <si>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</si>
  <si>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</si>
  <si>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</si>
  <si>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</si>
  <si>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</si>
  <si>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</si>
  <si>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</si>
  <si>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</si>
  <si>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</si>
  <si>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</si>
  <si>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</si>
  <si>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</si>
  <si>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</si>
  <si>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</si>
  <si>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</si>
  <si>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</si>
  <si>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</si>
  <si>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</si>
  <si>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</si>
  <si>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</si>
  <si>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</si>
  <si>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</si>
  <si>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</si>
  <si>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</si>
  <si>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</si>
  <si>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</si>
  <si>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</si>
  <si>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</si>
  <si>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</si>
  <si>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</si>
  <si>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</si>
  <si>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</si>
  <si>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</si>
  <si>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</si>
  <si>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</si>
  <si>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</si>
  <si>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</si>
  <si>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</si>
  <si>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</si>
  <si>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</si>
  <si>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</si>
  <si>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</si>
  <si>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</si>
  <si>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</si>
  <si>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</si>
  <si>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</si>
  <si>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</si>
  <si>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</si>
  <si>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</si>
  <si>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</si>
  <si>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</si>
  <si>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</si>
  <si>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</si>
  <si>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</si>
  <si>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</si>
  <si>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</si>
  <si>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</si>
  <si>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</si>
  <si>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</si>
  <si>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530953</t>
  </si>
  <si>
    <t>INE224D01012</t>
  </si>
  <si>
    <t>SUNIL AGRO FOODS LIMITED</t>
  </si>
  <si>
    <t>PRAMOD KUMAR S</t>
  </si>
  <si>
    <t>AFKPS0248F</t>
  </si>
  <si>
    <t>PRAMOD KUMAR</t>
  </si>
  <si>
    <t>AAGHP0388C</t>
  </si>
  <si>
    <t>PINKY JAIN</t>
  </si>
  <si>
    <t>ABIPJ6454G</t>
  </si>
  <si>
    <t>VIDHYA JAIN</t>
  </si>
  <si>
    <t>ABIPJ6455H</t>
  </si>
  <si>
    <t>B SHANTILAL</t>
  </si>
  <si>
    <t>AAEHB3025N</t>
  </si>
  <si>
    <t>AKSHAT JAIN</t>
  </si>
  <si>
    <t>BJDPA8598N</t>
  </si>
  <si>
    <t>MANVI  JAIN</t>
  </si>
  <si>
    <t>BREPJ5101M</t>
  </si>
  <si>
    <t>BRINDAVAN ROLLER FLOUR MILLS PRIVATE LIMITED</t>
  </si>
  <si>
    <t>AABCB2416R</t>
  </si>
  <si>
    <t>SONEX INVESTMENTS LTD</t>
  </si>
  <si>
    <t>AAMCS8374A</t>
  </si>
  <si>
    <t>INVESTOR EDUCATION AND PROTECTION FUND AUTHORITY MINISTRY OF CORPORATE AFFAIRS</t>
  </si>
  <si>
    <t>ZZZZZ9999Z</t>
  </si>
  <si>
    <t>060068073086032105100061084069088084066076079067075032099111110116101110116069100105116097098108101061116114117101032115116121108101061034072069073071072084058032049048048037059032087073068084072058032049048048037034062013010060068073086062073080069070032045032071079086069082078077069078084032072079076068073078071032080065078032078085077066069082032073083032069088069077080084067065084071046060047068073086062060047068073086062</t>
  </si>
  <si>
    <t>MONICA SURANA</t>
  </si>
  <si>
    <t>ANAND SURANA</t>
  </si>
  <si>
    <t>DILIP SURANA</t>
  </si>
  <si>
    <t>AFKPS0254B</t>
  </si>
  <si>
    <t>AMGPS5511A</t>
  </si>
  <si>
    <t>AFKPS0253G</t>
  </si>
  <si>
    <t>Pramod Kumar Shantilal</t>
  </si>
  <si>
    <t>Pramod Kumar HUF</t>
  </si>
  <si>
    <t>INDIA</t>
  </si>
  <si>
    <t>13-04-2004</t>
  </si>
  <si>
    <t>31-12-2023</t>
  </si>
</sst>
</file>

<file path=xl/styles.xml><?xml version="1.0" encoding="utf-8"?>
<styleSheet xmlns="http://schemas.openxmlformats.org/spreadsheetml/2006/main">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scheme val="minor"/>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46">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0" fillId="0" borderId="0" xfId="0" applyAlignme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11"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pplyProtection="1">
      <alignment horizontal="right"/>
    </xf>
    <xf numFmtId="0" fontId="0" fillId="0" borderId="0" xfId="0" applyProtection="1"/>
    <xf numFmtId="0" fontId="0" fillId="0" borderId="15" xfId="0" applyBorder="1" applyAlignment="1" applyProtection="1">
      <alignment horizontal="left" vertical="center" indent="2"/>
    </xf>
    <xf numFmtId="0" fontId="0" fillId="0" borderId="15" xfId="0" applyBorder="1" applyAlignment="1" applyProtection="1">
      <alignment horizontal="left" vertical="center" wrapText="1" indent="2"/>
    </xf>
    <xf numFmtId="0" fontId="0" fillId="6" borderId="0" xfId="0" applyFill="1" applyBorder="1"/>
    <xf numFmtId="0" fontId="0" fillId="6" borderId="0" xfId="0" applyFill="1" applyBorder="1" applyProtection="1"/>
    <xf numFmtId="0" fontId="5" fillId="6" borderId="0" xfId="0" applyFont="1" applyFill="1" applyBorder="1" applyAlignment="1" applyProtection="1">
      <alignment horizontal="center" vertical="center"/>
    </xf>
    <xf numFmtId="0" fontId="0" fillId="6" borderId="0" xfId="0" applyFill="1" applyBorder="1" applyAlignment="1" applyProtection="1">
      <alignment horizontal="center" vertical="center"/>
    </xf>
    <xf numFmtId="0" fontId="0" fillId="6" borderId="0" xfId="0" applyFill="1" applyBorder="1" applyAlignment="1" applyProtection="1">
      <alignment horizontal="left" vertical="center"/>
    </xf>
    <xf numFmtId="0" fontId="0" fillId="6" borderId="0" xfId="0" applyFill="1" applyBorder="1" applyAlignment="1" applyProtection="1">
      <alignment horizontal="center" vertical="center"/>
      <protection locked="0"/>
    </xf>
    <xf numFmtId="0" fontId="0" fillId="0" borderId="14" xfId="0" applyBorder="1" applyAlignment="1" applyProtection="1">
      <alignment horizontal="center" vertical="center"/>
    </xf>
    <xf numFmtId="0" fontId="0" fillId="0" borderId="15" xfId="0" applyBorder="1" applyAlignment="1" applyProtection="1">
      <alignment horizontal="center" vertical="center"/>
    </xf>
    <xf numFmtId="0" fontId="0" fillId="0" borderId="16" xfId="0" applyBorder="1" applyAlignment="1" applyProtection="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0" fontId="0" fillId="0" borderId="11" xfId="0" applyBorder="1" applyAlignment="1"/>
    <xf numFmtId="0" fontId="0" fillId="0" borderId="12" xfId="0" applyBorder="1" applyAlignment="1"/>
    <xf numFmtId="0" fontId="0" fillId="0" borderId="13" xfId="0" applyBorder="1" applyAlignment="1"/>
    <xf numFmtId="0" fontId="0" fillId="0" borderId="11" xfId="0" applyBorder="1"/>
    <xf numFmtId="164" fontId="0" fillId="9" borderId="4" xfId="0" applyNumberFormat="1" applyFill="1" applyBorder="1" applyAlignment="1" applyProtection="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pplyProtection="1">
      <alignment horizontal="right"/>
    </xf>
    <xf numFmtId="0" fontId="0" fillId="7" borderId="12" xfId="0" applyFill="1" applyBorder="1" applyAlignment="1"/>
    <xf numFmtId="0" fontId="0" fillId="7" borderId="13" xfId="0" applyFill="1" applyBorder="1" applyAlignment="1"/>
    <xf numFmtId="165" fontId="0" fillId="9" borderId="4" xfId="0" applyNumberFormat="1" applyFill="1" applyBorder="1" applyAlignment="1" applyProtection="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12" xfId="0" applyBorder="1"/>
    <xf numFmtId="0" fontId="0" fillId="0" borderId="4" xfId="0" applyBorder="1" applyAlignment="1">
      <alignment wrapText="1"/>
    </xf>
    <xf numFmtId="0" fontId="10" fillId="0" borderId="4" xfId="0" applyFont="1" applyBorder="1"/>
    <xf numFmtId="0" fontId="0" fillId="4" borderId="4" xfId="0" applyFont="1" applyFill="1" applyBorder="1" applyAlignment="1">
      <alignment horizontal="center" vertical="center" wrapText="1"/>
    </xf>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pplyProtection="1">
      <alignment horizontal="center" vertical="center" wrapText="1"/>
    </xf>
    <xf numFmtId="0" fontId="2" fillId="2" borderId="13" xfId="1" applyFill="1" applyBorder="1" applyAlignment="1">
      <alignment horizontal="right" vertical="center"/>
    </xf>
    <xf numFmtId="0" fontId="0" fillId="0" borderId="0" xfId="0" applyFont="1"/>
    <xf numFmtId="1" fontId="0" fillId="5" borderId="4" xfId="0" applyNumberFormat="1" applyFill="1" applyBorder="1" applyProtection="1">
      <protection hidden="1"/>
    </xf>
    <xf numFmtId="0" fontId="0" fillId="4" borderId="4" xfId="0" applyFill="1" applyBorder="1" applyAlignment="1">
      <alignment horizontal="center" vertical="center" wrapText="1"/>
    </xf>
    <xf numFmtId="0" fontId="0" fillId="0" borderId="4" xfId="0" applyBorder="1" applyAlignment="1">
      <alignment horizontal="center"/>
    </xf>
    <xf numFmtId="2" fontId="0" fillId="0" borderId="0" xfId="0" applyNumberFormat="1"/>
    <xf numFmtId="2" fontId="0" fillId="4" borderId="4" xfId="0" applyNumberFormat="1" applyFon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2" fillId="2" borderId="13" xfId="1" applyFill="1" applyBorder="1" applyAlignment="1">
      <alignment horizontal="right"/>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11" xfId="0" applyBorder="1" applyAlignment="1" applyProtection="1"/>
    <xf numFmtId="0" fontId="0" fillId="0" borderId="12" xfId="0" applyBorder="1" applyAlignment="1" applyProtection="1"/>
    <xf numFmtId="0" fontId="0" fillId="0" borderId="13" xfId="0" applyBorder="1" applyAlignment="1" applyProtection="1"/>
    <xf numFmtId="0" fontId="0" fillId="0" borderId="9" xfId="0" applyBorder="1" applyProtection="1">
      <protection hidden="1"/>
    </xf>
    <xf numFmtId="0" fontId="0" fillId="0" borderId="12" xfId="0" applyBorder="1" applyAlignment="1" applyProtection="1">
      <protection hidden="1"/>
    </xf>
    <xf numFmtId="0" fontId="0" fillId="0" borderId="13" xfId="0" applyBorder="1" applyAlignment="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0" fontId="0" fillId="6" borderId="0" xfId="0" applyFill="1"/>
    <xf numFmtId="0" fontId="0" fillId="6" borderId="0" xfId="0" applyFill="1" applyProtection="1"/>
    <xf numFmtId="0" fontId="3" fillId="7" borderId="11" xfId="0" applyFont="1" applyFill="1" applyBorder="1" applyAlignment="1">
      <alignment horizontal="left" vertical="center" wrapText="1" indent="1"/>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pplyProtection="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pplyProtection="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0" fillId="4" borderId="4" xfId="0" applyNumberFormat="1" applyFont="1" applyFill="1" applyBorder="1" applyAlignment="1">
      <alignment horizontal="center" vertical="center" wrapText="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on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0" fillId="5" borderId="4" xfId="0" applyFill="1" applyBorder="1" applyAlignment="1" applyProtection="1">
      <protection hidden="1"/>
    </xf>
    <xf numFmtId="2" fontId="0" fillId="5" borderId="4" xfId="0" applyNumberFormat="1" applyFill="1" applyBorder="1" applyAlignment="1" applyProtection="1">
      <protection hidden="1"/>
    </xf>
    <xf numFmtId="165" fontId="0" fillId="9" borderId="4" xfId="0" applyNumberFormat="1" applyFill="1" applyBorder="1" applyAlignment="1"/>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1" fontId="0" fillId="5" borderId="4" xfId="0" applyNumberFormat="1" applyFill="1" applyBorder="1" applyAlignment="1" applyProtection="1">
      <protection hidden="1"/>
    </xf>
    <xf numFmtId="0" fontId="0" fillId="0" borderId="4" xfId="0" applyBorder="1" applyAlignment="1" applyProtection="1">
      <alignment horizontal="center"/>
    </xf>
    <xf numFmtId="0" fontId="0" fillId="0" borderId="11" xfId="0" applyBorder="1" applyAlignment="1" applyProtection="1">
      <alignment horizontal="center"/>
    </xf>
    <xf numFmtId="0" fontId="0" fillId="6" borderId="17" xfId="0" applyFill="1" applyBorder="1" applyAlignment="1">
      <alignment horizontal="center"/>
    </xf>
    <xf numFmtId="0" fontId="0" fillId="0" borderId="13" xfId="0" applyBorder="1"/>
    <xf numFmtId="165" fontId="0" fillId="6" borderId="12" xfId="0" applyNumberFormat="1" applyFill="1" applyBorder="1" applyAlignment="1" applyProtection="1">
      <alignment horizontal="right"/>
    </xf>
    <xf numFmtId="0" fontId="0" fillId="6" borderId="12" xfId="0" applyFill="1" applyBorder="1" applyAlignment="1" applyProtection="1">
      <alignment horizontal="center"/>
    </xf>
    <xf numFmtId="0" fontId="0" fillId="6" borderId="13" xfId="0" applyFill="1" applyBorder="1" applyAlignment="1" applyProtection="1">
      <alignment horizontal="center"/>
    </xf>
    <xf numFmtId="0" fontId="0" fillId="8" borderId="0" xfId="0" applyFill="1" applyProtection="1"/>
    <xf numFmtId="0" fontId="0" fillId="0" borderId="13" xfId="0" applyBorder="1" applyProtection="1"/>
    <xf numFmtId="0" fontId="0" fillId="0" borderId="11" xfId="0" applyBorder="1" applyProtection="1"/>
    <xf numFmtId="0" fontId="0" fillId="0" borderId="12" xfId="0" applyBorder="1" applyProtection="1"/>
    <xf numFmtId="0" fontId="0" fillId="0" borderId="0" xfId="0" applyBorder="1" applyProtection="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0" fontId="3" fillId="7" borderId="12" xfId="0" applyFont="1" applyFill="1" applyBorder="1" applyAlignment="1">
      <alignment horizontal="left" vertical="center" wrapText="1" indent="1"/>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0" xfId="0" applyNumberFormat="1" applyFill="1" applyBorder="1" applyAlignment="1"/>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applyProtection="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Border="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pplyProtection="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0" fontId="5" fillId="6" borderId="0" xfId="0" applyFont="1" applyFill="1" applyBorder="1" applyAlignment="1" applyProtection="1">
      <alignment horizontal="center" vertical="center"/>
    </xf>
    <xf numFmtId="0" fontId="0" fillId="0" borderId="15" xfId="0" applyFont="1" applyBorder="1" applyAlignment="1" applyProtection="1">
      <alignment horizontal="left" vertical="center" indent="2"/>
    </xf>
    <xf numFmtId="164" fontId="0" fillId="0" borderId="4" xfId="0" applyNumberFormat="1" applyBorder="1" applyAlignment="1" applyProtection="1">
      <alignment horizontal="center" vertical="center"/>
    </xf>
    <xf numFmtId="164" fontId="0" fillId="6" borderId="4" xfId="0" applyNumberFormat="1" applyFill="1" applyBorder="1" applyAlignment="1" applyProtection="1">
      <alignment horizontal="center" vertical="center"/>
    </xf>
    <xf numFmtId="164" fontId="0" fillId="8" borderId="4" xfId="0" applyNumberFormat="1" applyFill="1" applyBorder="1" applyAlignment="1" applyProtection="1">
      <alignment horizontal="center" vertical="center"/>
    </xf>
    <xf numFmtId="165" fontId="0" fillId="11" borderId="4" xfId="0" applyNumberFormat="1" applyFill="1" applyBorder="1" applyAlignment="1" applyProtection="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pplyProtection="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applyAlignment="1"/>
    <xf numFmtId="0" fontId="24" fillId="0" borderId="12" xfId="0" applyFont="1" applyBorder="1" applyAlignment="1"/>
    <xf numFmtId="0" fontId="24" fillId="0" borderId="13" xfId="0" applyFont="1" applyBorder="1" applyAlignment="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0" fontId="0" fillId="0" borderId="4" xfId="0" applyFont="1" applyBorder="1" applyProtection="1">
      <protection locked="0"/>
    </xf>
    <xf numFmtId="0" fontId="0" fillId="0" borderId="4" xfId="0" applyFont="1" applyBorder="1" applyAlignment="1" applyProtection="1">
      <alignment horizontal="right"/>
      <protection locked="0"/>
    </xf>
    <xf numFmtId="164" fontId="0" fillId="0" borderId="4" xfId="0" applyNumberFormat="1" applyFont="1" applyBorder="1" applyAlignment="1" applyProtection="1">
      <alignment horizontal="right"/>
      <protection locked="0"/>
    </xf>
    <xf numFmtId="164" fontId="0" fillId="8" borderId="4" xfId="0" applyNumberFormat="1" applyFont="1" applyFill="1" applyBorder="1" applyAlignment="1" applyProtection="1">
      <alignment horizontal="right"/>
      <protection locked="0"/>
    </xf>
    <xf numFmtId="0" fontId="0" fillId="0" borderId="0" xfId="0" applyFont="1" applyAlignment="1">
      <alignment horizontal="right"/>
    </xf>
    <xf numFmtId="0" fontId="0" fillId="0" borderId="4" xfId="0" applyFont="1" applyBorder="1" applyAlignment="1" applyProtection="1">
      <alignment horizontal="center"/>
    </xf>
    <xf numFmtId="164" fontId="0" fillId="9" borderId="4" xfId="0" applyNumberFormat="1" applyFont="1" applyFill="1" applyBorder="1" applyAlignment="1" applyProtection="1">
      <alignment horizontal="right"/>
    </xf>
    <xf numFmtId="165" fontId="0" fillId="5" borderId="4" xfId="0" applyNumberFormat="1" applyFont="1" applyFill="1" applyBorder="1" applyAlignment="1" applyProtection="1">
      <alignment horizontal="right"/>
    </xf>
    <xf numFmtId="165" fontId="0" fillId="6" borderId="4" xfId="0" applyNumberFormat="1" applyFont="1" applyFill="1" applyBorder="1" applyAlignment="1" applyProtection="1">
      <alignment horizontal="right"/>
      <protection locked="0"/>
    </xf>
    <xf numFmtId="165" fontId="0" fillId="8" borderId="4" xfId="0" applyNumberFormat="1" applyFont="1" applyFill="1" applyBorder="1" applyAlignment="1" applyProtection="1">
      <alignment horizontal="right"/>
      <protection locked="0"/>
    </xf>
    <xf numFmtId="165" fontId="0" fillId="9" borderId="4" xfId="0" applyNumberFormat="1" applyFont="1" applyFill="1" applyBorder="1" applyAlignment="1" applyProtection="1">
      <alignment horizontal="right"/>
    </xf>
    <xf numFmtId="164" fontId="0" fillId="5" borderId="4" xfId="0" applyNumberFormat="1" applyFont="1" applyFill="1" applyBorder="1" applyAlignment="1" applyProtection="1">
      <alignment horizontal="right"/>
    </xf>
    <xf numFmtId="164" fontId="0" fillId="0" borderId="4" xfId="0" applyNumberFormat="1" applyFont="1" applyBorder="1" applyAlignment="1" applyProtection="1">
      <alignment horizontal="center" vertical="center"/>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0" fillId="8" borderId="15" xfId="0" applyFont="1" applyFill="1" applyBorder="1" applyAlignment="1" applyProtection="1">
      <alignment horizontal="center" vertical="center"/>
      <protection locked="0"/>
    </xf>
    <xf numFmtId="0" fontId="27" fillId="7" borderId="4" xfId="0" applyFont="1" applyFill="1" applyBorder="1" applyAlignment="1" applyProtection="1">
      <alignment horizontal="center" vertical="center" wrapText="1"/>
    </xf>
    <xf numFmtId="0" fontId="0" fillId="12" borderId="11" xfId="0" applyFill="1" applyBorder="1" applyProtection="1"/>
    <xf numFmtId="0" fontId="0" fillId="12" borderId="13" xfId="0" applyFill="1" applyBorder="1" applyProtection="1"/>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0" borderId="4" xfId="0"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indent="1"/>
    </xf>
    <xf numFmtId="0" fontId="0" fillId="0" borderId="15" xfId="0" applyBorder="1" applyAlignment="1" applyProtection="1">
      <alignment horizontal="left" vertical="center" wrapText="1" indent="1"/>
    </xf>
    <xf numFmtId="0" fontId="0" fillId="0" borderId="18" xfId="0" applyBorder="1" applyAlignment="1" applyProtection="1">
      <alignment horizontal="left" vertical="center" wrapText="1" indent="1"/>
    </xf>
    <xf numFmtId="0" fontId="0" fillId="0" borderId="16" xfId="0" applyBorder="1" applyAlignment="1" applyProtection="1">
      <alignment horizontal="left" vertical="center" wrapText="1" indent="1"/>
    </xf>
    <xf numFmtId="0" fontId="7" fillId="7" borderId="11" xfId="0" applyFont="1" applyFill="1" applyBorder="1" applyAlignment="1" applyProtection="1">
      <alignment horizontal="center" vertical="center"/>
    </xf>
    <xf numFmtId="0" fontId="28" fillId="18" borderId="0" xfId="0" applyFont="1" applyFill="1" applyAlignment="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0" fillId="4" borderId="4" xfId="0" applyNumberFormat="1" applyFill="1" applyBorder="1" applyAlignment="1">
      <alignment horizontal="center" vertical="center" wrapText="1"/>
    </xf>
    <xf numFmtId="2" fontId="1" fillId="5" borderId="4" xfId="0" applyNumberFormat="1" applyFont="1" applyFill="1" applyBorder="1" applyProtection="1">
      <protection hidden="1"/>
    </xf>
    <xf numFmtId="49" fontId="0" fillId="8" borderId="15" xfId="0" applyNumberFormat="1" applyFont="1" applyFill="1" applyBorder="1" applyAlignment="1" applyProtection="1">
      <alignment horizontal="center" vertical="center"/>
      <protection locked="0"/>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Alignment="1" applyProtection="1">
      <protection locked="0"/>
    </xf>
    <xf numFmtId="0" fontId="0" fillId="4" borderId="4" xfId="0"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0" xfId="0" applyBorder="1"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4" borderId="4" xfId="0" applyFont="1" applyFill="1" applyBorder="1" applyAlignment="1">
      <alignment horizontal="center" vertical="center" wrapText="1"/>
    </xf>
    <xf numFmtId="0" fontId="0" fillId="0" borderId="12" xfId="0" applyBorder="1" applyAlignment="1">
      <alignment horizontal="center"/>
    </xf>
    <xf numFmtId="0" fontId="3" fillId="7" borderId="11" xfId="0" applyFont="1" applyFill="1" applyBorder="1" applyAlignment="1">
      <alignment horizontal="left" vertical="center" wrapText="1" indent="1"/>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Font="1" applyBorder="1" applyAlignment="1">
      <alignment horizontal="center" vertical="center"/>
    </xf>
    <xf numFmtId="49" fontId="0" fillId="0" borderId="53" xfId="0" applyNumberFormat="1" applyFont="1" applyBorder="1" applyAlignment="1">
      <alignment horizontal="center" vertical="center"/>
    </xf>
    <xf numFmtId="0" fontId="0" fillId="0" borderId="56" xfId="0" applyFont="1" applyBorder="1" applyAlignment="1">
      <alignment horizontal="center" vertical="center"/>
    </xf>
    <xf numFmtId="0" fontId="2" fillId="0" borderId="57" xfId="1" applyFill="1" applyBorder="1" applyAlignment="1">
      <alignment horizontal="left" vertical="center" indent="1"/>
    </xf>
    <xf numFmtId="0" fontId="0" fillId="4" borderId="4" xfId="0" applyFont="1" applyFill="1" applyBorder="1" applyAlignment="1">
      <alignment horizontal="center" vertical="center" wrapText="1"/>
    </xf>
    <xf numFmtId="0" fontId="0" fillId="0" borderId="12" xfId="0"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2" fontId="0" fillId="4" borderId="4" xfId="0" applyNumberFormat="1" applyFont="1" applyFill="1" applyBorder="1" applyAlignment="1">
      <alignment horizontal="center" vertical="center" wrapTex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2" fontId="0" fillId="4" borderId="4" xfId="0" applyNumberFormat="1" applyFont="1" applyFill="1" applyBorder="1" applyAlignment="1">
      <alignment horizontal="center" vertical="center" wrapTex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pplyProtection="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Border="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0" fillId="0" borderId="0" xfId="0" applyFill="1" applyProtection="1"/>
    <xf numFmtId="0" fontId="39" fillId="0" borderId="0" xfId="0" applyFont="1" applyFill="1" applyBorder="1" applyAlignment="1" applyProtection="1">
      <alignment vertical="center" wrapText="1"/>
    </xf>
    <xf numFmtId="0" fontId="7" fillId="0" borderId="0" xfId="0" applyFont="1" applyFill="1" applyBorder="1" applyAlignment="1" applyProtection="1">
      <alignment horizontal="center" vertical="center" wrapText="1"/>
    </xf>
    <xf numFmtId="2" fontId="0" fillId="0" borderId="0" xfId="0" applyNumberFormat="1" applyFill="1" applyBorder="1" applyAlignment="1" applyProtection="1">
      <alignment horizontal="center" vertical="center"/>
      <protection locked="0"/>
    </xf>
    <xf numFmtId="0" fontId="0" fillId="0" borderId="0" xfId="0" applyAlignment="1" applyProtection="1"/>
    <xf numFmtId="0" fontId="0" fillId="0" borderId="0" xfId="0" applyFill="1" applyAlignment="1" applyProtection="1"/>
    <xf numFmtId="0" fontId="0" fillId="0" borderId="0" xfId="0" applyBorder="1" applyAlignment="1" applyProtection="1">
      <alignment horizontal="center" vertical="center"/>
    </xf>
    <xf numFmtId="0" fontId="2" fillId="3" borderId="0" xfId="1" applyFill="1" applyAlignment="1">
      <alignment wrapText="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164" fontId="0" fillId="11" borderId="4" xfId="0" applyNumberFormat="1" applyFill="1" applyBorder="1" applyAlignment="1" applyProtection="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37" fillId="8" borderId="46" xfId="0" applyFont="1" applyFill="1" applyBorder="1" applyProtection="1">
      <protection locked="0"/>
    </xf>
    <xf numFmtId="0" fontId="0" fillId="12" borderId="4" xfId="0" applyFill="1" applyBorder="1" applyAlignment="1" applyProtection="1">
      <alignment wrapText="1"/>
    </xf>
    <xf numFmtId="0" fontId="37" fillId="8" borderId="4" xfId="0" applyFont="1" applyFill="1" applyBorder="1" applyAlignment="1" applyProtection="1">
      <protection locked="0"/>
    </xf>
    <xf numFmtId="2" fontId="0" fillId="8" borderId="4" xfId="0" applyNumberFormat="1" applyFill="1" applyBorder="1" applyProtection="1">
      <protection locked="0"/>
    </xf>
    <xf numFmtId="49" fontId="0" fillId="8" borderId="4" xfId="0" applyNumberFormat="1" applyFill="1" applyBorder="1" applyProtection="1">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NumberFormat="1" applyFont="1" applyFill="1" applyBorder="1" applyAlignment="1">
      <alignment horizontal="justify" vertical="center" wrapText="1"/>
    </xf>
    <xf numFmtId="0" fontId="18" fillId="16" borderId="8" xfId="4" applyNumberFormat="1"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6" fillId="6" borderId="0" xfId="0" applyFont="1" applyFill="1" applyBorder="1" applyAlignment="1" applyProtection="1">
      <alignment horizontal="center"/>
    </xf>
    <xf numFmtId="0" fontId="5" fillId="7" borderId="11" xfId="0" applyFont="1" applyFill="1" applyBorder="1" applyAlignment="1" applyProtection="1">
      <alignment horizontal="center" vertical="center"/>
    </xf>
    <xf numFmtId="0" fontId="5" fillId="7" borderId="13" xfId="0" applyFont="1" applyFill="1" applyBorder="1" applyAlignment="1" applyProtection="1">
      <alignment horizontal="center" vertical="center"/>
    </xf>
    <xf numFmtId="0" fontId="0" fillId="12" borderId="11" xfId="0" applyFill="1" applyBorder="1" applyAlignment="1" applyProtection="1">
      <alignment horizontal="center"/>
    </xf>
    <xf numFmtId="0" fontId="0" fillId="12" borderId="12" xfId="0" applyFill="1" applyBorder="1" applyAlignment="1" applyProtection="1">
      <alignment horizontal="center"/>
    </xf>
    <xf numFmtId="0" fontId="0" fillId="12" borderId="13" xfId="0" applyFill="1" applyBorder="1" applyAlignment="1" applyProtection="1">
      <alignment horizont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4" fontId="0" fillId="4" borderId="35" xfId="0" applyNumberFormat="1" applyFill="1" applyBorder="1" applyAlignment="1" applyProtection="1">
      <alignment horizontal="center" vertical="center"/>
    </xf>
    <xf numFmtId="4" fontId="0" fillId="4" borderId="36" xfId="0" applyNumberFormat="1" applyFill="1" applyBorder="1" applyAlignment="1" applyProtection="1">
      <alignment horizontal="center" vertical="center"/>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11" borderId="6" xfId="0" applyFill="1" applyBorder="1" applyAlignment="1">
      <alignment horizontal="center"/>
    </xf>
    <xf numFmtId="0" fontId="0" fillId="11" borderId="0" xfId="0" applyFill="1" applyBorder="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Border="1" applyAlignment="1">
      <alignment horizontal="center"/>
    </xf>
    <xf numFmtId="0" fontId="0" fillId="20" borderId="7"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1" fillId="3" borderId="6" xfId="0" applyFont="1" applyFill="1" applyBorder="1" applyAlignment="1">
      <alignment horizontal="left" vertical="center"/>
    </xf>
    <xf numFmtId="0" fontId="1" fillId="3" borderId="0" xfId="0" applyFont="1" applyFill="1" applyBorder="1" applyAlignment="1">
      <alignment horizontal="left" vertical="center"/>
    </xf>
    <xf numFmtId="0" fontId="1" fillId="3" borderId="7" xfId="0" applyFont="1" applyFill="1" applyBorder="1" applyAlignment="1">
      <alignment horizontal="left" vertical="center"/>
    </xf>
    <xf numFmtId="0" fontId="0" fillId="4" borderId="4" xfId="0" applyFont="1" applyFill="1" applyBorder="1" applyAlignment="1">
      <alignment horizontal="center" vertical="center" wrapText="1"/>
    </xf>
    <xf numFmtId="0" fontId="1" fillId="4" borderId="4" xfId="0" applyFont="1" applyFill="1" applyBorder="1" applyAlignment="1">
      <alignment horizontal="right"/>
    </xf>
    <xf numFmtId="0" fontId="1" fillId="4" borderId="4" xfId="0" applyFont="1" applyFill="1" applyBorder="1" applyAlignment="1">
      <alignment horizontal="right" wrapText="1"/>
    </xf>
    <xf numFmtId="2" fontId="0" fillId="4" borderId="4" xfId="2" applyNumberFormat="1" applyFont="1" applyFill="1" applyBorder="1" applyAlignment="1">
      <alignment horizontal="center" vertical="center" wrapText="1"/>
    </xf>
    <xf numFmtId="0" fontId="0" fillId="4" borderId="11" xfId="0" applyFont="1" applyFill="1" applyBorder="1" applyAlignment="1">
      <alignment horizontal="center" vertical="center"/>
    </xf>
    <xf numFmtId="0" fontId="0" fillId="4" borderId="12" xfId="0" applyFont="1" applyFill="1" applyBorder="1" applyAlignment="1">
      <alignment horizontal="center" vertical="center"/>
    </xf>
    <xf numFmtId="0" fontId="0" fillId="4" borderId="13" xfId="0" applyFont="1" applyFill="1" applyBorder="1" applyAlignment="1">
      <alignment horizontal="center" vertical="center"/>
    </xf>
    <xf numFmtId="1" fontId="0" fillId="4" borderId="4" xfId="0" applyNumberFormat="1" applyFont="1" applyFill="1" applyBorder="1" applyAlignment="1">
      <alignment horizontal="center" vertical="center" wrapText="1"/>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ont="1" applyFill="1" applyBorder="1" applyAlignment="1">
      <alignment horizontal="center" vertical="center" wrapText="1"/>
    </xf>
    <xf numFmtId="1" fontId="0" fillId="4" borderId="5" xfId="0" applyNumberFormat="1" applyFont="1" applyFill="1" applyBorder="1" applyAlignment="1">
      <alignment horizontal="center" vertical="center" wrapText="1"/>
    </xf>
    <xf numFmtId="1" fontId="0" fillId="4" borderId="8" xfId="0" applyNumberFormat="1" applyFon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8" borderId="34" xfId="0" applyFont="1" applyFill="1" applyBorder="1" applyAlignment="1">
      <alignment horizontal="center" vertical="center"/>
    </xf>
    <xf numFmtId="0" fontId="1" fillId="6" borderId="36" xfId="0" applyFont="1" applyFill="1" applyBorder="1" applyAlignment="1">
      <alignment horizontal="center" vertical="center"/>
    </xf>
    <xf numFmtId="0" fontId="1" fillId="6" borderId="34" xfId="0" applyFont="1" applyFill="1" applyBorder="1" applyAlignment="1">
      <alignment horizontal="center" vertical="center"/>
    </xf>
    <xf numFmtId="0" fontId="0" fillId="4" borderId="2"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6" xfId="0" applyFont="1" applyFill="1" applyBorder="1" applyAlignment="1">
      <alignment horizontal="center" vertical="center" wrapText="1"/>
    </xf>
    <xf numFmtId="0" fontId="0" fillId="4" borderId="7"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10" xfId="0" applyFont="1" applyFill="1" applyBorder="1" applyAlignment="1">
      <alignment horizontal="center" vertical="center" wrapText="1"/>
    </xf>
    <xf numFmtId="0" fontId="1" fillId="4" borderId="20" xfId="0" applyFont="1" applyFill="1" applyBorder="1" applyAlignment="1">
      <alignment horizontal="right"/>
    </xf>
    <xf numFmtId="0" fontId="0" fillId="4" borderId="1" xfId="0" applyFont="1" applyFill="1" applyBorder="1" applyAlignment="1">
      <alignment horizontal="center" vertical="center"/>
    </xf>
    <xf numFmtId="0" fontId="0" fillId="4" borderId="5" xfId="0" applyFont="1" applyFill="1" applyBorder="1" applyAlignment="1">
      <alignment horizontal="center" vertical="center"/>
    </xf>
    <xf numFmtId="0" fontId="0" fillId="4" borderId="8" xfId="0" applyFont="1" applyFill="1" applyBorder="1" applyAlignment="1">
      <alignment horizontal="center" vertical="center"/>
    </xf>
    <xf numFmtId="0" fontId="1" fillId="4" borderId="20" xfId="0" applyFont="1" applyFill="1" applyBorder="1" applyAlignment="1">
      <alignment horizontal="right" wrapText="1"/>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0" fontId="0" fillId="4" borderId="1" xfId="0" applyFont="1" applyFill="1" applyBorder="1" applyAlignment="1">
      <alignment horizontal="center" vertical="center" wrapText="1"/>
    </xf>
    <xf numFmtId="0" fontId="0" fillId="4" borderId="5" xfId="0" applyFont="1" applyFill="1" applyBorder="1" applyAlignment="1">
      <alignment horizontal="center" vertical="center" wrapText="1"/>
    </xf>
    <xf numFmtId="0" fontId="0" fillId="4" borderId="8" xfId="0" applyFon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12"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12" xfId="0" applyFill="1" applyBorder="1" applyAlignment="1">
      <alignment horizontal="center" vertical="center" wrapText="1"/>
    </xf>
    <xf numFmtId="0" fontId="0" fillId="4" borderId="4" xfId="0" applyFill="1" applyBorder="1" applyAlignment="1">
      <alignment vertical="center" wrapText="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pplyProtection="1">
      <alignment horizontal="center" vertical="center" wrapText="1"/>
    </xf>
    <xf numFmtId="0" fontId="39" fillId="7" borderId="12" xfId="0" applyFont="1" applyFill="1" applyBorder="1" applyAlignment="1" applyProtection="1">
      <alignment horizontal="center" vertical="center" wrapText="1"/>
    </xf>
    <xf numFmtId="0" fontId="39" fillId="7" borderId="13" xfId="0" applyFont="1" applyFill="1" applyBorder="1" applyAlignment="1" applyProtection="1">
      <alignment horizontal="center" vertical="center" wrapText="1"/>
    </xf>
    <xf numFmtId="0" fontId="0" fillId="0" borderId="0" xfId="0" applyBorder="1" applyAlignment="1" applyProtection="1">
      <alignment horizontal="left" vertical="center" wrapText="1"/>
    </xf>
    <xf numFmtId="0" fontId="0" fillId="0" borderId="11" xfId="0" applyBorder="1" applyAlignment="1" applyProtection="1">
      <alignment horizontal="left" vertical="top" wrapText="1" indent="1"/>
    </xf>
    <xf numFmtId="0" fontId="0" fillId="0" borderId="12" xfId="0" applyBorder="1" applyAlignment="1" applyProtection="1">
      <alignment horizontal="left" vertical="top" wrapText="1" indent="1"/>
    </xf>
    <xf numFmtId="0" fontId="0" fillId="0" borderId="13" xfId="0" applyBorder="1" applyAlignment="1" applyProtection="1">
      <alignment horizontal="left" vertical="top" wrapText="1" indent="1"/>
    </xf>
    <xf numFmtId="0" fontId="0" fillId="10" borderId="1" xfId="0" applyFont="1" applyFill="1" applyBorder="1" applyAlignment="1">
      <alignment horizontal="center" vertical="center" wrapText="1"/>
    </xf>
    <xf numFmtId="0" fontId="0" fillId="10" borderId="5" xfId="0" applyFont="1" applyFill="1" applyBorder="1" applyAlignment="1">
      <alignment horizontal="center" vertical="center" wrapText="1"/>
    </xf>
    <xf numFmtId="0" fontId="0" fillId="10" borderId="8" xfId="0" applyFont="1"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22.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48"/>
    </row>
    <row r="3" spans="4:10">
      <c r="I3" s="248"/>
    </row>
    <row r="4" spans="4:10">
      <c r="I4" s="248"/>
    </row>
    <row r="5" spans="4:10">
      <c r="I5" s="248"/>
    </row>
    <row r="6" spans="4:10">
      <c r="E6" s="483" t="s">
        <v>396</v>
      </c>
      <c r="F6" s="484"/>
      <c r="G6" s="484"/>
      <c r="H6" s="484"/>
      <c r="I6" s="485"/>
    </row>
    <row r="7" spans="4:10">
      <c r="E7" s="249" t="s">
        <v>397</v>
      </c>
      <c r="F7" s="486" t="s">
        <v>398</v>
      </c>
      <c r="G7" s="487"/>
      <c r="H7" s="487"/>
      <c r="I7" s="488"/>
    </row>
    <row r="8" spans="4:10">
      <c r="E8" s="249" t="s">
        <v>399</v>
      </c>
      <c r="F8" s="486" t="s">
        <v>400</v>
      </c>
      <c r="G8" s="489"/>
      <c r="H8" s="489"/>
      <c r="I8" s="490"/>
    </row>
    <row r="9" spans="4:10">
      <c r="E9" s="249" t="s">
        <v>401</v>
      </c>
      <c r="F9" s="486" t="s">
        <v>402</v>
      </c>
      <c r="G9" s="489"/>
      <c r="H9" s="489"/>
      <c r="I9" s="490"/>
    </row>
    <row r="10" spans="4:10">
      <c r="E10" s="249" t="s">
        <v>403</v>
      </c>
      <c r="F10" s="486" t="s">
        <v>583</v>
      </c>
      <c r="G10" s="489"/>
      <c r="H10" s="489"/>
      <c r="I10" s="490"/>
    </row>
    <row r="11" spans="4:10">
      <c r="E11" s="249" t="s">
        <v>582</v>
      </c>
      <c r="F11" s="486" t="s">
        <v>431</v>
      </c>
      <c r="G11" s="489"/>
      <c r="H11" s="489"/>
      <c r="I11" s="490"/>
    </row>
    <row r="12" spans="4:10">
      <c r="E12" s="249" t="s">
        <v>586</v>
      </c>
      <c r="F12" s="486" t="s">
        <v>587</v>
      </c>
      <c r="G12" s="489"/>
      <c r="H12" s="489"/>
      <c r="I12" s="490"/>
    </row>
    <row r="13" spans="4:10">
      <c r="I13" s="248"/>
    </row>
    <row r="14" spans="4:10">
      <c r="I14" s="248"/>
    </row>
    <row r="15" spans="4:10">
      <c r="D15" s="491" t="s">
        <v>404</v>
      </c>
      <c r="E15" s="492"/>
      <c r="F15" s="492"/>
      <c r="G15" s="492"/>
      <c r="H15" s="492"/>
      <c r="I15" s="492"/>
      <c r="J15" s="493"/>
    </row>
    <row r="16" spans="4:10" ht="27.75" customHeight="1">
      <c r="D16" s="494" t="s">
        <v>405</v>
      </c>
      <c r="E16" s="494"/>
      <c r="F16" s="494"/>
      <c r="G16" s="494"/>
      <c r="H16" s="494"/>
      <c r="I16" s="494"/>
      <c r="J16" s="494"/>
    </row>
    <row r="17" spans="4:10" ht="45" customHeight="1">
      <c r="D17" s="495" t="s">
        <v>406</v>
      </c>
      <c r="E17" s="495"/>
      <c r="F17" s="495"/>
      <c r="G17" s="495"/>
      <c r="H17" s="495"/>
      <c r="I17" s="495"/>
      <c r="J17" s="495"/>
    </row>
    <row r="18" spans="4:10">
      <c r="D18" s="250"/>
      <c r="E18" s="250"/>
      <c r="F18" s="250"/>
      <c r="G18" s="250"/>
      <c r="H18" s="250"/>
      <c r="I18" s="251"/>
      <c r="J18" s="250"/>
    </row>
    <row r="19" spans="4:10">
      <c r="I19" s="248"/>
    </row>
    <row r="20" spans="4:10" ht="15.75">
      <c r="D20" s="459" t="s">
        <v>407</v>
      </c>
      <c r="E20" s="460"/>
      <c r="F20" s="460"/>
      <c r="G20" s="460"/>
      <c r="H20" s="460"/>
      <c r="I20" s="460"/>
      <c r="J20" s="461"/>
    </row>
    <row r="21" spans="4:10" ht="18" customHeight="1">
      <c r="D21" s="468" t="s">
        <v>408</v>
      </c>
      <c r="E21" s="496"/>
      <c r="F21" s="496"/>
      <c r="G21" s="496"/>
      <c r="H21" s="496"/>
      <c r="I21" s="496"/>
      <c r="J21" s="497"/>
    </row>
    <row r="22" spans="4:10" ht="16.5" customHeight="1">
      <c r="D22" s="498" t="s">
        <v>409</v>
      </c>
      <c r="E22" s="499"/>
      <c r="F22" s="499"/>
      <c r="G22" s="499"/>
      <c r="H22" s="499"/>
      <c r="I22" s="499"/>
      <c r="J22" s="500"/>
    </row>
    <row r="23" spans="4:10" ht="16.5" customHeight="1">
      <c r="D23" s="480" t="s">
        <v>410</v>
      </c>
      <c r="E23" s="481"/>
      <c r="F23" s="481"/>
      <c r="G23" s="481"/>
      <c r="H23" s="481"/>
      <c r="I23" s="481"/>
      <c r="J23" s="482"/>
    </row>
    <row r="24" spans="4:10" ht="18.75" customHeight="1">
      <c r="D24" s="480" t="s">
        <v>411</v>
      </c>
      <c r="E24" s="481"/>
      <c r="F24" s="481"/>
      <c r="G24" s="481"/>
      <c r="H24" s="481"/>
      <c r="I24" s="481"/>
      <c r="J24" s="482"/>
    </row>
    <row r="25" spans="4:10" ht="28.5" customHeight="1">
      <c r="D25" s="501" t="s">
        <v>412</v>
      </c>
      <c r="E25" s="502"/>
      <c r="F25" s="502"/>
      <c r="G25" s="502"/>
      <c r="H25" s="502"/>
      <c r="I25" s="502"/>
      <c r="J25" s="503"/>
    </row>
    <row r="26" spans="4:10">
      <c r="I26" s="248"/>
    </row>
    <row r="27" spans="4:10">
      <c r="I27" s="248"/>
    </row>
    <row r="28" spans="4:10" ht="15.75">
      <c r="D28" s="474" t="s">
        <v>413</v>
      </c>
      <c r="E28" s="475"/>
      <c r="F28" s="475"/>
      <c r="G28" s="475"/>
      <c r="H28" s="475"/>
      <c r="I28" s="475"/>
      <c r="J28" s="476"/>
    </row>
    <row r="29" spans="4:10">
      <c r="D29" s="252">
        <v>1</v>
      </c>
      <c r="E29" s="507" t="s">
        <v>414</v>
      </c>
      <c r="F29" s="508"/>
      <c r="G29" s="508"/>
      <c r="H29" s="508"/>
      <c r="I29" s="508"/>
      <c r="J29" s="255" t="s">
        <v>415</v>
      </c>
    </row>
    <row r="30" spans="4:10">
      <c r="D30" s="252">
        <v>2</v>
      </c>
      <c r="E30" s="507" t="s">
        <v>432</v>
      </c>
      <c r="F30" s="508"/>
      <c r="G30" s="508"/>
      <c r="H30" s="508"/>
      <c r="I30" s="508"/>
      <c r="J30" s="255" t="s">
        <v>432</v>
      </c>
    </row>
    <row r="31" spans="4:10">
      <c r="D31" s="252">
        <v>3</v>
      </c>
      <c r="E31" s="507" t="s">
        <v>433</v>
      </c>
      <c r="F31" s="508"/>
      <c r="G31" s="508"/>
      <c r="H31" s="508"/>
      <c r="I31" s="508"/>
      <c r="J31" s="255" t="s">
        <v>433</v>
      </c>
    </row>
    <row r="32" spans="4:10">
      <c r="D32" s="252">
        <v>4</v>
      </c>
      <c r="E32" s="507" t="s">
        <v>434</v>
      </c>
      <c r="F32" s="508"/>
      <c r="G32" s="508"/>
      <c r="H32" s="508"/>
      <c r="I32" s="508"/>
      <c r="J32" s="255" t="s">
        <v>434</v>
      </c>
    </row>
    <row r="33" spans="4:10">
      <c r="D33" s="252">
        <v>5</v>
      </c>
      <c r="E33" s="507" t="s">
        <v>848</v>
      </c>
      <c r="F33" s="508"/>
      <c r="G33" s="508"/>
      <c r="H33" s="508"/>
      <c r="I33" s="508"/>
      <c r="J33" s="255" t="s">
        <v>848</v>
      </c>
    </row>
    <row r="34" spans="4:10">
      <c r="D34" s="253"/>
      <c r="E34" s="253"/>
      <c r="F34" s="253"/>
      <c r="G34" s="253"/>
      <c r="H34" s="253"/>
      <c r="I34" s="254"/>
      <c r="J34" s="253"/>
    </row>
    <row r="35" spans="4:10">
      <c r="D35" s="253"/>
      <c r="E35" s="253"/>
      <c r="F35" s="253"/>
      <c r="G35" s="253"/>
      <c r="H35" s="253"/>
      <c r="I35" s="254"/>
      <c r="J35" s="253"/>
    </row>
    <row r="36" spans="4:10" ht="15.75">
      <c r="D36" s="459" t="s">
        <v>580</v>
      </c>
      <c r="E36" s="460"/>
      <c r="F36" s="460"/>
      <c r="G36" s="460"/>
      <c r="H36" s="460"/>
      <c r="I36" s="460"/>
      <c r="J36" s="461"/>
    </row>
    <row r="37" spans="4:10" ht="30" customHeight="1">
      <c r="D37" s="509" t="s">
        <v>581</v>
      </c>
      <c r="E37" s="510"/>
      <c r="F37" s="510"/>
      <c r="G37" s="510"/>
      <c r="H37" s="510"/>
      <c r="I37" s="510"/>
      <c r="J37" s="511"/>
    </row>
    <row r="38" spans="4:10">
      <c r="D38" s="253"/>
      <c r="E38" s="253"/>
      <c r="F38" s="253"/>
      <c r="G38" s="253"/>
      <c r="H38" s="253"/>
      <c r="I38" s="254"/>
      <c r="J38" s="253"/>
    </row>
    <row r="39" spans="4:10">
      <c r="D39" s="253"/>
      <c r="E39" s="253"/>
      <c r="F39" s="253"/>
      <c r="G39" s="253"/>
      <c r="H39" s="253"/>
      <c r="I39" s="254"/>
      <c r="J39" s="253"/>
    </row>
    <row r="40" spans="4:10">
      <c r="I40" s="248"/>
    </row>
    <row r="41" spans="4:10" ht="18" customHeight="1">
      <c r="D41" s="459" t="s">
        <v>584</v>
      </c>
      <c r="E41" s="460"/>
      <c r="F41" s="460"/>
      <c r="G41" s="460"/>
      <c r="H41" s="460"/>
      <c r="I41" s="460"/>
      <c r="J41" s="461"/>
    </row>
    <row r="42" spans="4:10" ht="60" customHeight="1">
      <c r="D42" s="462" t="s">
        <v>435</v>
      </c>
      <c r="E42" s="463"/>
      <c r="F42" s="463"/>
      <c r="G42" s="463"/>
      <c r="H42" s="463"/>
      <c r="I42" s="463"/>
      <c r="J42" s="464"/>
    </row>
    <row r="43" spans="4:10" ht="49.5" customHeight="1">
      <c r="D43" s="465" t="s">
        <v>416</v>
      </c>
      <c r="E43" s="466"/>
      <c r="F43" s="466"/>
      <c r="G43" s="466"/>
      <c r="H43" s="466"/>
      <c r="I43" s="466"/>
      <c r="J43" s="467"/>
    </row>
    <row r="44" spans="4:10" ht="53.25" customHeight="1">
      <c r="D44" s="465" t="s">
        <v>417</v>
      </c>
      <c r="E44" s="466"/>
      <c r="F44" s="466"/>
      <c r="G44" s="466"/>
      <c r="H44" s="466"/>
      <c r="I44" s="466"/>
      <c r="J44" s="467"/>
    </row>
    <row r="45" spans="4:10" ht="30" customHeight="1">
      <c r="D45" s="468" t="s">
        <v>418</v>
      </c>
      <c r="E45" s="469"/>
      <c r="F45" s="469"/>
      <c r="G45" s="469"/>
      <c r="H45" s="469"/>
      <c r="I45" s="469"/>
      <c r="J45" s="470"/>
    </row>
    <row r="46" spans="4:10" ht="56.25" customHeight="1">
      <c r="D46" s="471" t="s">
        <v>419</v>
      </c>
      <c r="E46" s="472"/>
      <c r="F46" s="472"/>
      <c r="G46" s="472"/>
      <c r="H46" s="472"/>
      <c r="I46" s="472"/>
      <c r="J46" s="473"/>
    </row>
    <row r="47" spans="4:10" ht="84.75" customHeight="1">
      <c r="D47" s="471" t="s">
        <v>420</v>
      </c>
      <c r="E47" s="472"/>
      <c r="F47" s="472"/>
      <c r="G47" s="472"/>
      <c r="H47" s="472"/>
      <c r="I47" s="472"/>
      <c r="J47" s="473"/>
    </row>
    <row r="48" spans="4:10" ht="61.5" customHeight="1">
      <c r="D48" s="504" t="s">
        <v>421</v>
      </c>
      <c r="E48" s="505"/>
      <c r="F48" s="505"/>
      <c r="G48" s="505"/>
      <c r="H48" s="505"/>
      <c r="I48" s="505"/>
      <c r="J48" s="506"/>
    </row>
    <row r="49" spans="4:10">
      <c r="I49" s="248"/>
    </row>
    <row r="50" spans="4:10">
      <c r="I50" s="248"/>
    </row>
    <row r="51" spans="4:10" ht="15.75">
      <c r="D51" s="474" t="s">
        <v>585</v>
      </c>
      <c r="E51" s="475"/>
      <c r="F51" s="475"/>
      <c r="G51" s="475"/>
      <c r="H51" s="475"/>
      <c r="I51" s="475"/>
      <c r="J51" s="476"/>
    </row>
    <row r="52" spans="4:10" ht="20.100000000000001" customHeight="1">
      <c r="D52" s="458" t="s">
        <v>422</v>
      </c>
      <c r="E52" s="458"/>
      <c r="F52" s="458"/>
      <c r="G52" s="458"/>
      <c r="H52" s="458"/>
      <c r="I52" s="458"/>
      <c r="J52" s="458"/>
    </row>
    <row r="53" spans="4:10" ht="20.100000000000001" customHeight="1">
      <c r="D53" s="458" t="s">
        <v>423</v>
      </c>
      <c r="E53" s="458"/>
      <c r="F53" s="458"/>
      <c r="G53" s="458"/>
      <c r="H53" s="458"/>
      <c r="I53" s="458"/>
      <c r="J53" s="458"/>
    </row>
    <row r="54" spans="4:10" ht="20.100000000000001" customHeight="1">
      <c r="D54" s="458" t="s">
        <v>424</v>
      </c>
      <c r="E54" s="458"/>
      <c r="F54" s="458"/>
      <c r="G54" s="458"/>
      <c r="H54" s="458"/>
      <c r="I54" s="458"/>
      <c r="J54" s="458"/>
    </row>
    <row r="55" spans="4:10" ht="42" customHeight="1">
      <c r="D55" s="458" t="s">
        <v>425</v>
      </c>
      <c r="E55" s="458"/>
      <c r="F55" s="458"/>
      <c r="G55" s="458"/>
      <c r="H55" s="458"/>
      <c r="I55" s="458"/>
      <c r="J55" s="458"/>
    </row>
    <row r="56" spans="4:10" ht="38.25" customHeight="1">
      <c r="D56" s="458" t="s">
        <v>426</v>
      </c>
      <c r="E56" s="458"/>
      <c r="F56" s="458"/>
      <c r="G56" s="458"/>
      <c r="H56" s="458"/>
      <c r="I56" s="458"/>
      <c r="J56" s="458"/>
    </row>
    <row r="57" spans="4:10" ht="38.25" customHeight="1">
      <c r="D57" s="478" t="s">
        <v>427</v>
      </c>
      <c r="E57" s="458"/>
      <c r="F57" s="458"/>
      <c r="G57" s="458"/>
      <c r="H57" s="458"/>
      <c r="I57" s="458"/>
      <c r="J57" s="458"/>
    </row>
    <row r="58" spans="4:10" ht="38.25" customHeight="1">
      <c r="D58" s="478" t="s">
        <v>428</v>
      </c>
      <c r="E58" s="458"/>
      <c r="F58" s="458"/>
      <c r="G58" s="458"/>
      <c r="H58" s="458"/>
      <c r="I58" s="458"/>
      <c r="J58" s="458"/>
    </row>
    <row r="59" spans="4:10" ht="25.5" customHeight="1">
      <c r="D59" s="479" t="s">
        <v>429</v>
      </c>
      <c r="E59" s="477"/>
      <c r="F59" s="477"/>
      <c r="G59" s="477"/>
      <c r="H59" s="477"/>
      <c r="I59" s="477"/>
      <c r="J59" s="477"/>
    </row>
    <row r="60" spans="4:10" ht="27.75" customHeight="1">
      <c r="D60" s="477" t="s">
        <v>430</v>
      </c>
      <c r="E60" s="477"/>
      <c r="F60" s="477"/>
      <c r="G60" s="477"/>
      <c r="H60" s="477"/>
      <c r="I60" s="477"/>
      <c r="J60" s="477"/>
    </row>
    <row r="61" spans="4:10">
      <c r="I61" s="248"/>
    </row>
    <row r="62" spans="4:10">
      <c r="I62" s="248"/>
    </row>
    <row r="63" spans="4:10">
      <c r="I63" s="248"/>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24:J24"/>
    <mergeCell ref="D25:J25"/>
    <mergeCell ref="D47:J47"/>
    <mergeCell ref="D48:J48"/>
    <mergeCell ref="E31:I31"/>
    <mergeCell ref="E32:I32"/>
    <mergeCell ref="D36:J36"/>
    <mergeCell ref="D37:J37"/>
    <mergeCell ref="D28:J28"/>
    <mergeCell ref="E29:I29"/>
    <mergeCell ref="E30:I30"/>
    <mergeCell ref="E33:I33"/>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60:J60"/>
    <mergeCell ref="D54:J54"/>
    <mergeCell ref="D55:J55"/>
    <mergeCell ref="D56:J56"/>
    <mergeCell ref="D57:J57"/>
    <mergeCell ref="D58:J58"/>
    <mergeCell ref="D59:J59"/>
    <mergeCell ref="D53:J53"/>
    <mergeCell ref="D41:J41"/>
    <mergeCell ref="D42:J42"/>
    <mergeCell ref="D43:J43"/>
    <mergeCell ref="D44:J44"/>
    <mergeCell ref="D45:J45"/>
    <mergeCell ref="D46:J46"/>
    <mergeCell ref="D51:J51"/>
    <mergeCell ref="D52:J52"/>
  </mergeCells>
  <hyperlinks>
    <hyperlink ref="J30" location="Declaration!A1" display="Declaration"/>
    <hyperlink ref="J31" location="Summary!A1" display="Summary"/>
    <hyperlink ref="J32" location="'Shareholding Pattern'!A1" display="Shareholding Pattern"/>
    <hyperlink ref="J29" location="GeneralInfo!A1" display="General Info"/>
    <hyperlink ref="F7:I7" location="Index!D15" display="Overview"/>
    <hyperlink ref="F8:I8" location="Index!D20" display="Before you begin"/>
    <hyperlink ref="F9:I9" location="Index!D28" display="Index"/>
    <hyperlink ref="F12:I12" location="Index!D50" display="Fill up the Shareholding Pattern"/>
    <hyperlink ref="F10" location="Index!D34" display="Import XBRL file"/>
    <hyperlink ref="F10:I10" location="Index!D35" display="Import XBRL file"/>
    <hyperlink ref="F11:I11" location="Index!D40" display="Steps for filing Shareholding Pattern"/>
    <hyperlink ref="J33" location="'Annexure B'!A1" display="Annexure 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Sheet29"/>
  <dimension ref="A1:XFC33"/>
  <sheetViews>
    <sheetView showGridLines="0" tabSelected="1" topLeftCell="D4" workbookViewId="0">
      <selection activeCell="D4" sqref="D4"/>
    </sheetView>
  </sheetViews>
  <sheetFormatPr defaultColWidth="0" defaultRowHeight="15" zeroHeight="1"/>
  <cols>
    <col min="1" max="1" width="2.85546875" style="18" hidden="1" customWidth="1"/>
    <col min="2" max="2" width="2.42578125" style="18" hidden="1" customWidth="1"/>
    <col min="3" max="3" width="2.85546875" style="18" hidden="1" customWidth="1"/>
    <col min="4" max="4" width="2.85546875" style="18" customWidth="1"/>
    <col min="5" max="5" width="80.85546875" style="18" customWidth="1"/>
    <col min="6" max="6" width="35.5703125" style="18" bestFit="1" customWidth="1"/>
    <col min="7" max="7" width="2.7109375" style="18" customWidth="1"/>
    <col min="8" max="16383" width="1.28515625" style="18" hidden="1"/>
    <col min="16384" max="16384" width="4.28515625" style="18" hidden="1"/>
  </cols>
  <sheetData>
    <row r="1" spans="5:24" hidden="1">
      <c r="H1" s="18" t="s">
        <v>382</v>
      </c>
      <c r="R1" s="18" t="s">
        <v>94</v>
      </c>
      <c r="S1" s="18" t="s">
        <v>97</v>
      </c>
      <c r="T1" s="18" t="s">
        <v>100</v>
      </c>
      <c r="U1" s="18" t="s">
        <v>93</v>
      </c>
      <c r="W1" s="18" t="s">
        <v>97</v>
      </c>
    </row>
    <row r="2" spans="5:24" hidden="1">
      <c r="R2" s="18" t="s">
        <v>95</v>
      </c>
      <c r="S2" s="18" t="s">
        <v>98</v>
      </c>
      <c r="T2" s="18" t="s">
        <v>101</v>
      </c>
      <c r="U2" s="18" t="s">
        <v>104</v>
      </c>
      <c r="W2" s="18" t="s">
        <v>99</v>
      </c>
    </row>
    <row r="3" spans="5:24" hidden="1">
      <c r="R3" s="18" t="s">
        <v>96</v>
      </c>
      <c r="S3" s="18" t="s">
        <v>99</v>
      </c>
      <c r="T3" s="18" t="s">
        <v>102</v>
      </c>
      <c r="W3" s="18" t="s">
        <v>444</v>
      </c>
    </row>
    <row r="4" spans="5:24" ht="35.1" customHeight="1">
      <c r="S4" s="18" t="s">
        <v>444</v>
      </c>
      <c r="T4" s="18" t="s">
        <v>103</v>
      </c>
      <c r="W4" s="18" t="s">
        <v>445</v>
      </c>
    </row>
    <row r="5" spans="5:24" ht="30" customHeight="1">
      <c r="E5" s="513" t="s">
        <v>90</v>
      </c>
      <c r="F5" s="514"/>
      <c r="S5" s="18" t="s">
        <v>445</v>
      </c>
    </row>
    <row r="6" spans="5:24" ht="20.100000000000001" customHeight="1">
      <c r="E6" s="19" t="s">
        <v>106</v>
      </c>
      <c r="F6" s="276" t="s">
        <v>863</v>
      </c>
    </row>
    <row r="7" spans="5:24" ht="20.100000000000001" customHeight="1">
      <c r="E7" s="19" t="s">
        <v>450</v>
      </c>
      <c r="F7" s="276"/>
      <c r="M7" s="18" t="s">
        <v>356</v>
      </c>
      <c r="X7" s="18" t="s">
        <v>93</v>
      </c>
    </row>
    <row r="8" spans="5:24" ht="20.100000000000001" customHeight="1">
      <c r="E8" s="19" t="s">
        <v>451</v>
      </c>
      <c r="F8" s="351"/>
      <c r="M8" s="18" t="s">
        <v>357</v>
      </c>
      <c r="X8" s="18" t="s">
        <v>104</v>
      </c>
    </row>
    <row r="9" spans="5:24" ht="20.100000000000001" customHeight="1">
      <c r="E9" s="19" t="s">
        <v>452</v>
      </c>
      <c r="F9" s="276" t="s">
        <v>864</v>
      </c>
      <c r="M9" s="18" t="s">
        <v>358</v>
      </c>
    </row>
    <row r="10" spans="5:24" ht="20.100000000000001" customHeight="1">
      <c r="E10" s="19" t="s">
        <v>105</v>
      </c>
      <c r="F10" s="276" t="s">
        <v>865</v>
      </c>
      <c r="M10" s="18" t="s">
        <v>446</v>
      </c>
    </row>
    <row r="11" spans="5:24" ht="20.100000000000001" customHeight="1">
      <c r="E11" s="262" t="s">
        <v>442</v>
      </c>
      <c r="F11" s="205" t="s">
        <v>104</v>
      </c>
    </row>
    <row r="12" spans="5:24" ht="20.100000000000001" customHeight="1">
      <c r="E12" s="19" t="s">
        <v>91</v>
      </c>
      <c r="F12" s="308" t="s">
        <v>94</v>
      </c>
    </row>
    <row r="13" spans="5:24" ht="20.100000000000001" customHeight="1">
      <c r="E13" s="19" t="s">
        <v>222</v>
      </c>
      <c r="F13" s="308" t="s">
        <v>98</v>
      </c>
      <c r="R13" s="240"/>
    </row>
    <row r="14" spans="5:24" ht="27" customHeight="1">
      <c r="E14" s="19" t="s">
        <v>443</v>
      </c>
      <c r="F14" s="276" t="s">
        <v>897</v>
      </c>
      <c r="R14" s="241"/>
    </row>
    <row r="15" spans="5:24" ht="36.75" customHeight="1">
      <c r="E15" s="20" t="s">
        <v>92</v>
      </c>
      <c r="F15" s="438" t="s">
        <v>577</v>
      </c>
      <c r="G15" s="198"/>
      <c r="I15" s="241"/>
      <c r="S15" s="241"/>
    </row>
    <row r="16" spans="5:24" ht="22.5" customHeight="1">
      <c r="E16" s="19" t="s">
        <v>227</v>
      </c>
      <c r="F16" s="276" t="str">
        <f>IF(F13=S1,M7,IF(F13=S2,M8,IF(F13=S3,M9,IF(F13=S4,M8,IF(F13=S5,M8,"")))))</f>
        <v>Regulation 31 (1) (b)</v>
      </c>
    </row>
    <row r="17" spans="4:7" s="22" customFormat="1" ht="28.5" customHeight="1">
      <c r="E17" s="19" t="s">
        <v>646</v>
      </c>
      <c r="F17" s="276" t="s">
        <v>104</v>
      </c>
    </row>
    <row r="18" spans="4:7" s="22" customFormat="1" ht="21" hidden="1">
      <c r="E18" s="512"/>
      <c r="F18" s="512"/>
    </row>
    <row r="19" spans="4:7" s="22" customFormat="1" ht="21" hidden="1" customHeight="1">
      <c r="D19" s="261"/>
      <c r="G19" s="21"/>
    </row>
    <row r="20" spans="4:7" s="22" customFormat="1" ht="12.75" hidden="1" customHeight="1">
      <c r="D20" s="24"/>
      <c r="E20" s="261"/>
      <c r="F20" s="23"/>
    </row>
    <row r="21" spans="4:7" s="22" customFormat="1" ht="12.75" hidden="1" customHeight="1">
      <c r="D21" s="24"/>
      <c r="E21" s="25"/>
      <c r="F21" s="26"/>
    </row>
    <row r="22" spans="4:7" s="22" customFormat="1" ht="12.75" hidden="1" customHeight="1">
      <c r="D22" s="24"/>
      <c r="E22" s="25"/>
      <c r="F22" s="26"/>
    </row>
    <row r="23" spans="4:7" s="22" customFormat="1" ht="12.75" hidden="1" customHeight="1">
      <c r="D23" s="24"/>
      <c r="E23" s="25"/>
      <c r="F23" s="26"/>
    </row>
    <row r="24" spans="4:7" s="22" customFormat="1" ht="12.75" hidden="1" customHeight="1">
      <c r="D24" s="24"/>
      <c r="E24" s="25"/>
      <c r="F24" s="26"/>
    </row>
    <row r="25" spans="4:7" s="22" customFormat="1" ht="12.75" hidden="1" customHeight="1">
      <c r="D25" s="24"/>
      <c r="E25" s="25"/>
      <c r="F25" s="26"/>
    </row>
    <row r="26" spans="4:7" s="22" customFormat="1" hidden="1">
      <c r="E26" s="25"/>
      <c r="F26" s="26"/>
    </row>
    <row r="27" spans="4:7" s="22" customFormat="1" hidden="1"/>
    <row r="28" spans="4:7" s="22" customFormat="1" hidden="1"/>
    <row r="29" spans="4:7" ht="18.75" hidden="1" customHeight="1">
      <c r="E29" s="22"/>
      <c r="F29" s="22"/>
    </row>
    <row r="30" spans="4:7" hidden="1"/>
    <row r="31" spans="4:7" hidden="1"/>
    <row r="32" spans="4:7" hidden="1"/>
    <row r="33" hidden="1"/>
  </sheetData>
  <sheetProtection password="F884" sheet="1" objects="1" scenarios="1"/>
  <dataConsolidate/>
  <mergeCells count="2">
    <mergeCell ref="E18:F18"/>
    <mergeCell ref="E5:F5"/>
  </mergeCells>
  <dataValidations count="8">
    <dataValidation type="list" allowBlank="1" showInputMessage="1" showErrorMessage="1" sqref="F21:F26">
      <formula1>$U$1:$U$2</formula1>
    </dataValidation>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textLength" operator="equal" allowBlank="1" showInputMessage="1" showErrorMessage="1" sqref="F6">
      <formula1>6</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sqref="F9">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sheetPr codeName="Sheet30"/>
  <dimension ref="A1:XFC16"/>
  <sheetViews>
    <sheetView showGridLines="0" topLeftCell="C7" workbookViewId="0">
      <selection activeCell="C7" sqref="C7"/>
    </sheetView>
  </sheetViews>
  <sheetFormatPr defaultColWidth="0" defaultRowHeight="15"/>
  <cols>
    <col min="1" max="2" width="2.7109375" style="18" hidden="1" customWidth="1"/>
    <col min="3" max="3" width="2.7109375" style="18" customWidth="1"/>
    <col min="4" max="4" width="6.7109375" style="18" customWidth="1"/>
    <col min="5" max="5" width="72.140625" style="18" customWidth="1"/>
    <col min="6" max="6" width="14.7109375" style="18" customWidth="1"/>
    <col min="7" max="7" width="18.140625" style="18" customWidth="1"/>
    <col min="8" max="8" width="17" style="18" customWidth="1"/>
    <col min="9" max="9" width="17.5703125" style="18" customWidth="1"/>
    <col min="10" max="10" width="4" style="18" customWidth="1"/>
    <col min="11" max="16" width="2.7109375" style="18" hidden="1"/>
    <col min="17" max="16383" width="10.140625" style="18" hidden="1"/>
    <col min="16384" max="16384" width="1" style="18" hidden="1"/>
  </cols>
  <sheetData>
    <row r="1" spans="1:21" hidden="1">
      <c r="A1" s="18" t="s">
        <v>212</v>
      </c>
      <c r="T1" s="18" t="s">
        <v>212</v>
      </c>
      <c r="U1" s="18" t="s">
        <v>93</v>
      </c>
    </row>
    <row r="2" spans="1:21" hidden="1">
      <c r="U2" s="18" t="s">
        <v>104</v>
      </c>
    </row>
    <row r="3" spans="1:21" hidden="1"/>
    <row r="4" spans="1:21" hidden="1"/>
    <row r="5" spans="1:21" hidden="1"/>
    <row r="6" spans="1:21" hidden="1"/>
    <row r="7" spans="1:21" ht="30" customHeight="1"/>
    <row r="8" spans="1:21" ht="30" customHeight="1">
      <c r="D8" s="61" t="s">
        <v>114</v>
      </c>
      <c r="E8" s="61" t="s">
        <v>107</v>
      </c>
      <c r="F8" s="322" t="s">
        <v>473</v>
      </c>
      <c r="G8" s="309" t="s">
        <v>453</v>
      </c>
      <c r="H8" s="309" t="s">
        <v>454</v>
      </c>
      <c r="I8" s="309" t="s">
        <v>141</v>
      </c>
    </row>
    <row r="9" spans="1:21" ht="20.100000000000001" customHeight="1">
      <c r="D9" s="27">
        <v>1</v>
      </c>
      <c r="E9" s="318" t="s">
        <v>108</v>
      </c>
      <c r="F9" s="204" t="s">
        <v>104</v>
      </c>
      <c r="G9" s="439" t="s">
        <v>104</v>
      </c>
      <c r="H9" s="439" t="s">
        <v>104</v>
      </c>
      <c r="I9" s="439" t="s">
        <v>104</v>
      </c>
      <c r="M9" s="18">
        <v>1</v>
      </c>
      <c r="N9" s="18">
        <v>1</v>
      </c>
      <c r="O9" s="18">
        <v>1</v>
      </c>
      <c r="P9" s="18">
        <v>1</v>
      </c>
      <c r="R9" s="18" t="s">
        <v>495</v>
      </c>
      <c r="S9" s="18" t="s">
        <v>496</v>
      </c>
      <c r="T9" s="18" t="s">
        <v>497</v>
      </c>
      <c r="U9" s="18" t="s">
        <v>498</v>
      </c>
    </row>
    <row r="10" spans="1:21" ht="20.100000000000001" customHeight="1">
      <c r="D10" s="28">
        <v>2</v>
      </c>
      <c r="E10" s="319" t="s">
        <v>109</v>
      </c>
      <c r="F10" s="205" t="s">
        <v>104</v>
      </c>
      <c r="G10" s="440" t="s">
        <v>104</v>
      </c>
      <c r="H10" s="440" t="s">
        <v>104</v>
      </c>
      <c r="I10" s="440" t="s">
        <v>104</v>
      </c>
      <c r="M10" s="18">
        <v>1</v>
      </c>
      <c r="N10" s="18">
        <v>1</v>
      </c>
      <c r="O10" s="18">
        <v>1</v>
      </c>
      <c r="P10" s="18">
        <v>1</v>
      </c>
      <c r="R10" s="18" t="s">
        <v>499</v>
      </c>
      <c r="S10" s="18" t="s">
        <v>500</v>
      </c>
      <c r="T10" s="18" t="s">
        <v>501</v>
      </c>
      <c r="U10" s="18" t="s">
        <v>502</v>
      </c>
    </row>
    <row r="11" spans="1:21" ht="20.100000000000001" customHeight="1">
      <c r="D11" s="28">
        <v>3</v>
      </c>
      <c r="E11" s="319" t="s">
        <v>110</v>
      </c>
      <c r="F11" s="205" t="s">
        <v>104</v>
      </c>
      <c r="G11" s="440" t="s">
        <v>104</v>
      </c>
      <c r="H11" s="440" t="s">
        <v>104</v>
      </c>
      <c r="I11" s="440" t="s">
        <v>104</v>
      </c>
      <c r="M11" s="18">
        <v>1</v>
      </c>
      <c r="N11" s="18">
        <v>1</v>
      </c>
      <c r="O11" s="18">
        <v>1</v>
      </c>
      <c r="P11" s="18">
        <v>1</v>
      </c>
      <c r="R11" s="18" t="s">
        <v>503</v>
      </c>
      <c r="S11" s="18" t="s">
        <v>504</v>
      </c>
      <c r="T11" s="18" t="s">
        <v>505</v>
      </c>
      <c r="U11" s="18" t="s">
        <v>506</v>
      </c>
    </row>
    <row r="12" spans="1:21" ht="30">
      <c r="D12" s="28">
        <v>4</v>
      </c>
      <c r="E12" s="319" t="s">
        <v>111</v>
      </c>
      <c r="F12" s="205" t="s">
        <v>104</v>
      </c>
      <c r="G12" s="440" t="s">
        <v>104</v>
      </c>
      <c r="H12" s="440" t="s">
        <v>104</v>
      </c>
      <c r="I12" s="440" t="s">
        <v>104</v>
      </c>
      <c r="M12" s="18">
        <v>1</v>
      </c>
      <c r="N12" s="18">
        <v>1</v>
      </c>
      <c r="O12" s="18">
        <v>1</v>
      </c>
      <c r="P12" s="18">
        <v>1</v>
      </c>
      <c r="R12" s="18" t="s">
        <v>507</v>
      </c>
      <c r="S12" s="18" t="s">
        <v>508</v>
      </c>
      <c r="T12" s="18" t="s">
        <v>509</v>
      </c>
      <c r="U12" s="18" t="s">
        <v>510</v>
      </c>
    </row>
    <row r="13" spans="1:21" ht="21.75" customHeight="1">
      <c r="D13" s="28">
        <v>5</v>
      </c>
      <c r="E13" s="319" t="s">
        <v>112</v>
      </c>
      <c r="F13" s="205" t="s">
        <v>104</v>
      </c>
      <c r="G13" s="440" t="s">
        <v>104</v>
      </c>
      <c r="H13" s="441" t="s">
        <v>104</v>
      </c>
      <c r="I13" s="441" t="s">
        <v>104</v>
      </c>
      <c r="M13" s="18">
        <v>1</v>
      </c>
      <c r="N13" s="18">
        <v>1</v>
      </c>
      <c r="O13" s="18">
        <v>1</v>
      </c>
      <c r="P13" s="18">
        <v>1</v>
      </c>
      <c r="R13" s="18" t="s">
        <v>511</v>
      </c>
      <c r="S13" s="18" t="s">
        <v>512</v>
      </c>
      <c r="T13" s="18" t="s">
        <v>513</v>
      </c>
      <c r="U13" s="18" t="s">
        <v>514</v>
      </c>
    </row>
    <row r="14" spans="1:21" s="102" customFormat="1" ht="20.100000000000001" customHeight="1">
      <c r="A14" s="18"/>
      <c r="B14" s="18"/>
      <c r="C14" s="18"/>
      <c r="D14" s="106">
        <v>6</v>
      </c>
      <c r="E14" s="320" t="s">
        <v>113</v>
      </c>
      <c r="F14" s="312" t="s">
        <v>104</v>
      </c>
      <c r="G14" s="442" t="s">
        <v>104</v>
      </c>
      <c r="H14" s="310"/>
      <c r="I14" s="311"/>
      <c r="M14" s="102">
        <v>1</v>
      </c>
      <c r="N14" s="102">
        <v>1</v>
      </c>
      <c r="O14" s="102">
        <v>0</v>
      </c>
      <c r="P14" s="102">
        <v>0</v>
      </c>
      <c r="R14" s="102" t="s">
        <v>515</v>
      </c>
      <c r="S14" s="102" t="s">
        <v>516</v>
      </c>
      <c r="T14" s="102" t="s">
        <v>517</v>
      </c>
      <c r="U14" s="102" t="s">
        <v>518</v>
      </c>
    </row>
    <row r="15" spans="1:21" s="102" customFormat="1" ht="20.100000000000001" customHeight="1">
      <c r="A15" s="18"/>
      <c r="B15" s="18"/>
      <c r="C15" s="18"/>
      <c r="D15" s="106">
        <v>7</v>
      </c>
      <c r="E15" s="319" t="s">
        <v>381</v>
      </c>
      <c r="F15" s="369" t="s">
        <v>104</v>
      </c>
      <c r="G15" s="443" t="s">
        <v>104</v>
      </c>
      <c r="H15" s="444" t="s">
        <v>104</v>
      </c>
      <c r="I15" s="444" t="s">
        <v>104</v>
      </c>
      <c r="M15" s="102">
        <v>1</v>
      </c>
      <c r="N15" s="102">
        <v>1</v>
      </c>
      <c r="O15" s="102">
        <v>1</v>
      </c>
      <c r="P15" s="102">
        <v>1</v>
      </c>
      <c r="R15" s="102" t="s">
        <v>519</v>
      </c>
      <c r="S15" s="102" t="s">
        <v>520</v>
      </c>
      <c r="T15" s="102" t="s">
        <v>521</v>
      </c>
      <c r="U15" s="102" t="s">
        <v>522</v>
      </c>
    </row>
    <row r="16" spans="1:21" ht="21" customHeight="1">
      <c r="D16" s="29">
        <v>8</v>
      </c>
      <c r="E16" s="321" t="s">
        <v>600</v>
      </c>
      <c r="F16" s="370" t="s">
        <v>93</v>
      </c>
      <c r="G16" s="515"/>
      <c r="H16" s="516"/>
      <c r="I16" s="517"/>
      <c r="R16" s="198" t="s">
        <v>600</v>
      </c>
    </row>
  </sheetData>
  <sheetProtection password="F884" sheet="1" objects="1" scenarios="1"/>
  <mergeCells count="1">
    <mergeCell ref="G16:I16"/>
  </mergeCells>
  <dataValidations count="1">
    <dataValidation type="list" allowBlank="1" showInputMessage="1" showErrorMessage="1" sqref="F9:G15 H9:I13 H15:I15 F16">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sheetPr codeName="Sheet34"/>
  <dimension ref="A1:XFC18"/>
  <sheetViews>
    <sheetView showGridLines="0" topLeftCell="D6" zoomScale="90" zoomScaleNormal="90" workbookViewId="0">
      <selection activeCell="D6" sqref="D6"/>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67" customWidth="1"/>
    <col min="15" max="15" width="22.28515625" style="67"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67" t="s">
        <v>153</v>
      </c>
      <c r="O2" s="67"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524" t="s">
        <v>146</v>
      </c>
      <c r="F8" s="525"/>
      <c r="G8" s="525"/>
      <c r="H8" s="525"/>
      <c r="I8" s="525"/>
      <c r="J8" s="525"/>
      <c r="K8" s="525"/>
      <c r="L8" s="525"/>
      <c r="M8" s="525"/>
      <c r="N8" s="525"/>
      <c r="O8" s="525"/>
      <c r="P8" s="525"/>
      <c r="Q8" s="525"/>
      <c r="R8" s="525"/>
      <c r="S8" s="525"/>
      <c r="T8" s="525"/>
      <c r="U8" s="525"/>
      <c r="V8" s="525"/>
      <c r="W8" s="525"/>
      <c r="X8" s="525"/>
      <c r="Y8" s="525"/>
      <c r="Z8" s="525"/>
      <c r="AA8" s="525"/>
      <c r="AB8" s="526"/>
    </row>
    <row r="9" spans="5:28" ht="22.5" customHeight="1">
      <c r="E9" s="527" t="s">
        <v>374</v>
      </c>
      <c r="F9" s="528"/>
      <c r="G9" s="528"/>
      <c r="H9" s="528"/>
      <c r="I9" s="528"/>
      <c r="J9" s="528"/>
      <c r="K9" s="528"/>
      <c r="L9" s="528"/>
      <c r="M9" s="528"/>
      <c r="N9" s="528"/>
      <c r="O9" s="528"/>
      <c r="P9" s="528"/>
      <c r="Q9" s="528"/>
      <c r="R9" s="528"/>
      <c r="S9" s="528"/>
      <c r="T9" s="528"/>
      <c r="U9" s="528"/>
      <c r="V9" s="528"/>
      <c r="W9" s="528"/>
      <c r="X9" s="528"/>
      <c r="Y9" s="528"/>
      <c r="Z9" s="528"/>
      <c r="AA9" s="528"/>
      <c r="AB9" s="529"/>
    </row>
    <row r="10" spans="5:28" ht="27" customHeight="1">
      <c r="E10" s="518" t="s">
        <v>132</v>
      </c>
      <c r="F10" s="518" t="s">
        <v>133</v>
      </c>
      <c r="G10" s="518" t="s">
        <v>2</v>
      </c>
      <c r="H10" s="518" t="s">
        <v>3</v>
      </c>
      <c r="I10" s="518" t="s">
        <v>4</v>
      </c>
      <c r="J10" s="518" t="s">
        <v>5</v>
      </c>
      <c r="K10" s="518" t="s">
        <v>6</v>
      </c>
      <c r="L10" s="518" t="s">
        <v>7</v>
      </c>
      <c r="M10" s="533" t="s">
        <v>134</v>
      </c>
      <c r="N10" s="534"/>
      <c r="O10" s="534"/>
      <c r="P10" s="535"/>
      <c r="Q10" s="518" t="s">
        <v>9</v>
      </c>
      <c r="R10" s="536" t="s">
        <v>447</v>
      </c>
      <c r="S10" s="518" t="s">
        <v>116</v>
      </c>
      <c r="T10" s="518" t="s">
        <v>11</v>
      </c>
      <c r="U10" s="520" t="s">
        <v>12</v>
      </c>
      <c r="V10" s="521"/>
      <c r="W10" s="520" t="s">
        <v>13</v>
      </c>
      <c r="X10" s="521"/>
      <c r="Y10" s="518" t="s">
        <v>14</v>
      </c>
      <c r="Z10" s="530" t="s">
        <v>708</v>
      </c>
      <c r="AA10" s="531"/>
      <c r="AB10" s="532"/>
    </row>
    <row r="11" spans="5:28" ht="24" customHeight="1">
      <c r="E11" s="519"/>
      <c r="F11" s="519"/>
      <c r="G11" s="519"/>
      <c r="H11" s="519"/>
      <c r="I11" s="519"/>
      <c r="J11" s="519"/>
      <c r="K11" s="519"/>
      <c r="L11" s="519"/>
      <c r="M11" s="530" t="s">
        <v>328</v>
      </c>
      <c r="N11" s="531"/>
      <c r="O11" s="532"/>
      <c r="P11" s="519" t="s">
        <v>135</v>
      </c>
      <c r="Q11" s="519"/>
      <c r="R11" s="536"/>
      <c r="S11" s="519"/>
      <c r="T11" s="519"/>
      <c r="U11" s="522"/>
      <c r="V11" s="523"/>
      <c r="W11" s="522"/>
      <c r="X11" s="523"/>
      <c r="Y11" s="519"/>
      <c r="Z11" s="530" t="s">
        <v>709</v>
      </c>
      <c r="AA11" s="531"/>
      <c r="AB11" s="532"/>
    </row>
    <row r="12" spans="5:28" ht="79.5" customHeight="1">
      <c r="E12" s="519"/>
      <c r="F12" s="519"/>
      <c r="G12" s="519"/>
      <c r="H12" s="519"/>
      <c r="I12" s="519"/>
      <c r="J12" s="519"/>
      <c r="K12" s="519"/>
      <c r="L12" s="519"/>
      <c r="M12" s="65" t="s">
        <v>17</v>
      </c>
      <c r="N12" s="349" t="s">
        <v>18</v>
      </c>
      <c r="O12" s="349" t="s">
        <v>19</v>
      </c>
      <c r="P12" s="519"/>
      <c r="Q12" s="519"/>
      <c r="R12" s="518"/>
      <c r="S12" s="519"/>
      <c r="T12" s="519"/>
      <c r="U12" s="65" t="s">
        <v>20</v>
      </c>
      <c r="V12" s="65" t="s">
        <v>21</v>
      </c>
      <c r="W12" s="65" t="s">
        <v>20</v>
      </c>
      <c r="X12" s="65" t="s">
        <v>21</v>
      </c>
      <c r="Y12" s="519"/>
      <c r="Z12" s="414" t="s">
        <v>710</v>
      </c>
      <c r="AA12" s="414" t="s">
        <v>711</v>
      </c>
      <c r="AB12" s="414" t="s">
        <v>712</v>
      </c>
    </row>
    <row r="13" spans="5:28" ht="20.100000000000001" customHeight="1">
      <c r="E13" s="66" t="s">
        <v>136</v>
      </c>
      <c r="F13" s="56" t="s">
        <v>137</v>
      </c>
      <c r="G13" s="78">
        <f>+IFERROR(IF(COUNT('Shareholding Pattern'!H26),('Shareholding Pattern'!H26),""),"")</f>
        <v>8</v>
      </c>
      <c r="H13" s="78">
        <f>+IFERROR(IF(COUNT('Shareholding Pattern'!I26),('Shareholding Pattern'!I26),""),"")</f>
        <v>2171176</v>
      </c>
      <c r="I13" s="78" t="str">
        <f>+IFERROR(IF(COUNT('Shareholding Pattern'!J26),('Shareholding Pattern'!J26),""),"")</f>
        <v/>
      </c>
      <c r="J13" s="78" t="str">
        <f>+IFERROR(IF(COUNT('Shareholding Pattern'!K26),('Shareholding Pattern'!K26),""),"")</f>
        <v/>
      </c>
      <c r="K13" s="78">
        <f>+IFERROR(IF(COUNT('Shareholding Pattern'!L26),('Shareholding Pattern'!L26),""),"")</f>
        <v>2171176</v>
      </c>
      <c r="L13" s="185">
        <f>+IFERROR(IF(COUNT('Shareholding Pattern'!M26),('Shareholding Pattern'!M26),""),"")</f>
        <v>72.3</v>
      </c>
      <c r="M13" s="79">
        <f>+IFERROR(IF(COUNT('Shareholding Pattern'!N26),('Shareholding Pattern'!N26),""),"")</f>
        <v>2171176</v>
      </c>
      <c r="N13" s="141" t="str">
        <f>+IFERROR(IF(COUNT('Shareholding Pattern'!O26),('Shareholding Pattern'!O26),""),"")</f>
        <v/>
      </c>
      <c r="O13" s="141">
        <f>+IFERROR(IF(COUNT('Shareholding Pattern'!P26),('Shareholding Pattern'!P26),""),"")</f>
        <v>2171176</v>
      </c>
      <c r="P13" s="185">
        <f>+IFERROR(IF(COUNT('Shareholding Pattern'!Q26),('Shareholding Pattern'!Q26),""),"")</f>
        <v>72.3</v>
      </c>
      <c r="Q13" s="78" t="str">
        <f>+IFERROR(IF(COUNT('Shareholding Pattern'!R26),('Shareholding Pattern'!R26),""),"")</f>
        <v/>
      </c>
      <c r="R13" s="78" t="str">
        <f>+IFERROR(IF(COUNT('Shareholding Pattern'!S26),('Shareholding Pattern'!S26),""),"")</f>
        <v/>
      </c>
      <c r="S13" s="78" t="str">
        <f>+IFERROR(IF(COUNT('Shareholding Pattern'!T26),('Shareholding Pattern'!T26),""),"")</f>
        <v/>
      </c>
      <c r="T13" s="185">
        <f>+IFERROR(IF(COUNT('Shareholding Pattern'!U26),('Shareholding Pattern'!U26),""),"")</f>
        <v>72.3</v>
      </c>
      <c r="U13" s="78" t="str">
        <f>+IFERROR(IF(COUNT('Shareholding Pattern'!V26),('Shareholding Pattern'!V26),""),"")</f>
        <v/>
      </c>
      <c r="V13" s="185" t="str">
        <f>+IFERROR(IF(COUNT('Shareholding Pattern'!W26),('Shareholding Pattern'!W26),""),"")</f>
        <v/>
      </c>
      <c r="W13" s="78" t="str">
        <f>+IFERROR(IF(COUNT('Shareholding Pattern'!X26),('Shareholding Pattern'!X26),""),"")</f>
        <v/>
      </c>
      <c r="X13" s="185" t="str">
        <f>+IFERROR(IF(COUNT('Shareholding Pattern'!Y26),('Shareholding Pattern'!Y26),""),"")</f>
        <v/>
      </c>
      <c r="Y13" s="78">
        <f>+IFERROR(IF(COUNT('Shareholding Pattern'!Z26),('Shareholding Pattern'!Z26),""),"")</f>
        <v>2171176</v>
      </c>
      <c r="Z13" s="415"/>
      <c r="AA13" s="416"/>
      <c r="AB13" s="417"/>
    </row>
    <row r="14" spans="5:28" ht="20.100000000000001" customHeight="1">
      <c r="E14" s="66" t="s">
        <v>138</v>
      </c>
      <c r="F14" s="54" t="s">
        <v>139</v>
      </c>
      <c r="G14" s="78">
        <f>+IFERROR(IF(COUNT('Shareholding Pattern'!H71),('Shareholding Pattern'!H71),""),"")</f>
        <v>1659</v>
      </c>
      <c r="H14" s="78">
        <f>+IFERROR(IF(COUNT('Shareholding Pattern'!I71),('Shareholding Pattern'!I71),""),"")</f>
        <v>831724</v>
      </c>
      <c r="I14" s="78" t="str">
        <f>+IFERROR(IF(COUNT('Shareholding Pattern'!J71),('Shareholding Pattern'!J71),""),"")</f>
        <v/>
      </c>
      <c r="J14" s="78" t="str">
        <f>+IFERROR(IF(COUNT('Shareholding Pattern'!K71),('Shareholding Pattern'!K71),""),"")</f>
        <v/>
      </c>
      <c r="K14" s="78">
        <f>+IFERROR(IF(COUNT('Shareholding Pattern'!L71),('Shareholding Pattern'!L71),""),"")</f>
        <v>831724</v>
      </c>
      <c r="L14" s="185">
        <f>+IFERROR(IF(COUNT('Shareholding Pattern'!M71),('Shareholding Pattern'!M71),""),"")</f>
        <v>27.7</v>
      </c>
      <c r="M14" s="268">
        <f>+IFERROR(IF(COUNT('Shareholding Pattern'!N71),('Shareholding Pattern'!N71),""),"")</f>
        <v>831724</v>
      </c>
      <c r="N14" s="141" t="str">
        <f>+IFERROR(IF(COUNT('Shareholding Pattern'!O71),('Shareholding Pattern'!O71),""),"")</f>
        <v/>
      </c>
      <c r="O14" s="141">
        <f>+IFERROR(IF(COUNT('Shareholding Pattern'!P71),('Shareholding Pattern'!P71),""),"")</f>
        <v>831724</v>
      </c>
      <c r="P14" s="185">
        <f>+IFERROR(IF(COUNT('Shareholding Pattern'!Q71),('Shareholding Pattern'!Q71),""),"")</f>
        <v>27.7</v>
      </c>
      <c r="Q14" s="78" t="str">
        <f>+IFERROR(IF(COUNT('Shareholding Pattern'!R71),('Shareholding Pattern'!R71),""),"")</f>
        <v/>
      </c>
      <c r="R14" s="78" t="str">
        <f>+IFERROR(IF(COUNT('Shareholding Pattern'!S71),('Shareholding Pattern'!S71),""),"")</f>
        <v/>
      </c>
      <c r="S14" s="78" t="str">
        <f>+IFERROR(IF(COUNT('Shareholding Pattern'!T71),('Shareholding Pattern'!T71),""),"")</f>
        <v/>
      </c>
      <c r="T14" s="185">
        <f>+IFERROR(IF(COUNT('Shareholding Pattern'!U71),('Shareholding Pattern'!U71),""),"")</f>
        <v>27.7</v>
      </c>
      <c r="U14" s="78" t="str">
        <f>+IFERROR(IF(COUNT('Shareholding Pattern'!V71),('Shareholding Pattern'!V71),""),"")</f>
        <v/>
      </c>
      <c r="V14" s="185" t="str">
        <f>+IFERROR(IF(COUNT('Shareholding Pattern'!W71),('Shareholding Pattern'!W71),""),"")</f>
        <v/>
      </c>
      <c r="W14" s="299"/>
      <c r="X14" s="300"/>
      <c r="Y14" s="78">
        <f>+IFERROR(IF(COUNT('Shareholding Pattern'!Z71),('Shareholding Pattern'!Z71),""),"")</f>
        <v>747104</v>
      </c>
      <c r="Z14" s="78">
        <f>+IFERROR(IF(COUNT('Shareholding Pattern'!AA71),('Shareholding Pattern'!AA71),""),"")</f>
        <v>0</v>
      </c>
      <c r="AA14" s="78">
        <f>+IFERROR(IF(COUNT('Shareholding Pattern'!AB71),('Shareholding Pattern'!AB71),""),"")</f>
        <v>0</v>
      </c>
      <c r="AB14" s="78">
        <f>+IFERROR(IF(COUNT('Shareholding Pattern'!AC71),('Shareholding Pattern'!AC71),""),"")</f>
        <v>0</v>
      </c>
    </row>
    <row r="15" spans="5:28" ht="20.100000000000001" customHeight="1">
      <c r="E15" s="66" t="s">
        <v>140</v>
      </c>
      <c r="F15" s="56" t="s">
        <v>141</v>
      </c>
      <c r="G15" s="78" t="str">
        <f>+IFERROR(IF(COUNT('Shareholding Pattern'!H77),('Shareholding Pattern'!H77),""),"")</f>
        <v/>
      </c>
      <c r="H15" s="78" t="str">
        <f>+IFERROR(IF(COUNT('Shareholding Pattern'!I77),('Shareholding Pattern'!I77),""),"")</f>
        <v/>
      </c>
      <c r="I15" s="78" t="str">
        <f>+IFERROR(IF(COUNT('Shareholding Pattern'!J77),('Shareholding Pattern'!J77),""),"")</f>
        <v/>
      </c>
      <c r="J15" s="78" t="str">
        <f>+IFERROR(IF(COUNT('Shareholding Pattern'!K77),('Shareholding Pattern'!K77),""),"")</f>
        <v/>
      </c>
      <c r="K15" s="78" t="str">
        <f>+IFERROR(IF(COUNT('Shareholding Pattern'!L77),('Shareholding Pattern'!L77),""),"")</f>
        <v/>
      </c>
      <c r="L15" s="297"/>
      <c r="M15" s="78" t="str">
        <f>+IFERROR(IF(COUNT('Shareholding Pattern'!N77),('Shareholding Pattern'!N77),""),"")</f>
        <v/>
      </c>
      <c r="N15" s="141" t="str">
        <f>+IFERROR(IF(COUNT('Shareholding Pattern'!O77),('Shareholding Pattern'!O77),""),"")</f>
        <v/>
      </c>
      <c r="O15" s="141" t="str">
        <f>+IFERROR(IF(COUNT('Shareholding Pattern'!P77),('Shareholding Pattern'!P77),""),"")</f>
        <v/>
      </c>
      <c r="P15" s="185" t="str">
        <f>+IFERROR(IF(COUNT('Shareholding Pattern'!Q77),('Shareholding Pattern'!Q77),""),"")</f>
        <v/>
      </c>
      <c r="Q15" s="78" t="str">
        <f>+IFERROR(IF(COUNT('Shareholding Pattern'!R77),('Shareholding Pattern'!R77),""),"")</f>
        <v/>
      </c>
      <c r="R15" s="78" t="str">
        <f>+IFERROR(IF(COUNT('Shareholding Pattern'!S77),('Shareholding Pattern'!S77),""),"")</f>
        <v/>
      </c>
      <c r="S15" s="78" t="str">
        <f>+IFERROR(IF(COUNT('Shareholding Pattern'!T77),('Shareholding Pattern'!T77),""),"")</f>
        <v/>
      </c>
      <c r="T15" s="297"/>
      <c r="U15" s="78" t="str">
        <f>+IFERROR(IF(COUNT('Shareholding Pattern'!V77),('Shareholding Pattern'!V77),""),"")</f>
        <v/>
      </c>
      <c r="V15" s="185" t="str">
        <f>+IFERROR(IF(COUNT('Shareholding Pattern'!W77),('Shareholding Pattern'!W77),""),"")</f>
        <v/>
      </c>
      <c r="W15" s="301"/>
      <c r="X15" s="302"/>
      <c r="Y15" s="78" t="str">
        <f>+IFERROR(IF(COUNT('Shareholding Pattern'!Z77),('Shareholding Pattern'!Z77),""),"")</f>
        <v/>
      </c>
      <c r="Z15" s="418"/>
      <c r="AA15" s="419"/>
      <c r="AB15" s="420"/>
    </row>
    <row r="16" spans="5:28" ht="20.100000000000001" customHeight="1">
      <c r="E16" s="66" t="s">
        <v>142</v>
      </c>
      <c r="F16" s="74" t="s">
        <v>143</v>
      </c>
      <c r="G16" s="78" t="str">
        <f>+IFERROR(IF(COUNT('Shareholding Pattern'!H75),('Shareholding Pattern'!H75),""),"")</f>
        <v/>
      </c>
      <c r="H16" s="78" t="str">
        <f>+IFERROR(IF(COUNT('Shareholding Pattern'!I75),('Shareholding Pattern'!I75),""),"")</f>
        <v/>
      </c>
      <c r="I16" s="78" t="str">
        <f>+IFERROR(IF(COUNT('Shareholding Pattern'!J75),('Shareholding Pattern'!J75),""),"")</f>
        <v/>
      </c>
      <c r="J16" s="78" t="str">
        <f>+IFERROR(IF(COUNT('Shareholding Pattern'!K75),('Shareholding Pattern'!K75),""),"")</f>
        <v/>
      </c>
      <c r="K16" s="78" t="str">
        <f>+IFERROR(IF(COUNT('Shareholding Pattern'!L75),('Shareholding Pattern'!L75),""),"")</f>
        <v/>
      </c>
      <c r="L16" s="298"/>
      <c r="M16" s="79" t="str">
        <f>+IFERROR(IF(COUNT('Shareholding Pattern'!N75),('Shareholding Pattern'!N75),""),"")</f>
        <v/>
      </c>
      <c r="N16" s="141" t="str">
        <f>+IFERROR(IF(COUNT('Shareholding Pattern'!O75),('Shareholding Pattern'!O75),""),"")</f>
        <v/>
      </c>
      <c r="O16" s="141" t="str">
        <f>+IFERROR(IF(COUNT('Shareholding Pattern'!P75),('Shareholding Pattern'!P75),""),"")</f>
        <v/>
      </c>
      <c r="P16" s="185" t="str">
        <f>+IFERROR(IF(COUNT('Shareholding Pattern'!Q75),('Shareholding Pattern'!Q75),""),"")</f>
        <v/>
      </c>
      <c r="Q16" s="78" t="str">
        <f>+IFERROR(IF(COUNT('Shareholding Pattern'!R75),('Shareholding Pattern'!R75),""),"")</f>
        <v/>
      </c>
      <c r="R16" s="78" t="str">
        <f>+IFERROR(IF(COUNT('Shareholding Pattern'!S75),('Shareholding Pattern'!S75),""),"")</f>
        <v/>
      </c>
      <c r="S16" s="78" t="str">
        <f>+IFERROR(IF(COUNT('Shareholding Pattern'!T75),('Shareholding Pattern'!T75),""),"")</f>
        <v/>
      </c>
      <c r="T16" s="298"/>
      <c r="U16" s="78" t="str">
        <f>+IFERROR(IF(COUNT('Shareholding Pattern'!V75),('Shareholding Pattern'!V75),""),"")</f>
        <v/>
      </c>
      <c r="V16" s="185" t="str">
        <f>+IFERROR(IF(COUNT('Shareholding Pattern'!W75),('Shareholding Pattern'!W75),""),"")</f>
        <v/>
      </c>
      <c r="W16" s="301"/>
      <c r="X16" s="302"/>
      <c r="Y16" s="78" t="str">
        <f>+IFERROR(IF(COUNT('Shareholding Pattern'!Z75),('Shareholding Pattern'!Z75),""),"")</f>
        <v/>
      </c>
      <c r="Z16" s="421"/>
      <c r="AA16" s="422"/>
      <c r="AB16" s="423"/>
    </row>
    <row r="17" spans="5:28" ht="20.100000000000001" customHeight="1">
      <c r="E17" s="66" t="s">
        <v>144</v>
      </c>
      <c r="F17" s="74" t="s">
        <v>145</v>
      </c>
      <c r="G17" s="78" t="str">
        <f>+IFERROR(IF(COUNT('Shareholding Pattern'!H76),('Shareholding Pattern'!H76),""),"")</f>
        <v/>
      </c>
      <c r="H17" s="78" t="str">
        <f>+IFERROR(IF(COUNT('Shareholding Pattern'!I76),('Shareholding Pattern'!I76),""),"")</f>
        <v/>
      </c>
      <c r="I17" s="78" t="str">
        <f>+IFERROR(IF(COUNT('Shareholding Pattern'!J76),('Shareholding Pattern'!J76),""),"")</f>
        <v/>
      </c>
      <c r="J17" s="78" t="str">
        <f>+IFERROR(IF(COUNT('Shareholding Pattern'!K76),('Shareholding Pattern'!K76),""),"")</f>
        <v/>
      </c>
      <c r="K17" s="78" t="str">
        <f>+IFERROR(IF(COUNT('Shareholding Pattern'!L76),('Shareholding Pattern'!L76),""),"")</f>
        <v/>
      </c>
      <c r="L17" s="185" t="str">
        <f>+IFERROR(IF(COUNT('Shareholding Pattern'!M76),('Shareholding Pattern'!M76),""),"")</f>
        <v/>
      </c>
      <c r="M17" s="79" t="str">
        <f>+IFERROR(IF(COUNT('Shareholding Pattern'!N76),('Shareholding Pattern'!N76),""),"")</f>
        <v/>
      </c>
      <c r="N17" s="141" t="str">
        <f>+IFERROR(IF(COUNT('Shareholding Pattern'!O76),('Shareholding Pattern'!O76),""),"")</f>
        <v/>
      </c>
      <c r="O17" s="141" t="str">
        <f>+IFERROR(IF(COUNT('Shareholding Pattern'!P76),('Shareholding Pattern'!P76),""),"")</f>
        <v/>
      </c>
      <c r="P17" s="185" t="str">
        <f>+IFERROR(IF(COUNT('Shareholding Pattern'!Q76),('Shareholding Pattern'!Q76),""),"")</f>
        <v/>
      </c>
      <c r="Q17" s="78" t="str">
        <f>+IFERROR(IF(COUNT('Shareholding Pattern'!R76),('Shareholding Pattern'!R76),""),"")</f>
        <v/>
      </c>
      <c r="R17" s="78" t="str">
        <f>+IFERROR(IF(COUNT('Shareholding Pattern'!S76),('Shareholding Pattern'!S76),""),"")</f>
        <v/>
      </c>
      <c r="S17" s="78" t="str">
        <f>+IFERROR(IF(COUNT('Shareholding Pattern'!T76),('Shareholding Pattern'!T76),""),"")</f>
        <v/>
      </c>
      <c r="T17" s="185" t="str">
        <f>+IFERROR(IF(COUNT('Shareholding Pattern'!U76),('Shareholding Pattern'!U76),""),"")</f>
        <v/>
      </c>
      <c r="U17" s="78" t="str">
        <f>+IFERROR(IF(COUNT('Shareholding Pattern'!V76),('Shareholding Pattern'!V76),""),"")</f>
        <v/>
      </c>
      <c r="V17" s="185" t="str">
        <f>+IFERROR(IF(COUNT('Shareholding Pattern'!W76),('Shareholding Pattern'!W76),""),"")</f>
        <v/>
      </c>
      <c r="W17" s="303"/>
      <c r="X17" s="304"/>
      <c r="Y17" s="78" t="str">
        <f>+IFERROR(IF(COUNT('Shareholding Pattern'!Z76),('Shareholding Pattern'!Z76),""),"")</f>
        <v/>
      </c>
      <c r="Z17" s="424"/>
      <c r="AA17" s="425"/>
      <c r="AB17" s="426"/>
    </row>
    <row r="18" spans="5:28" ht="18.75">
      <c r="E18" s="57"/>
      <c r="F18" s="69" t="s">
        <v>19</v>
      </c>
      <c r="G18" s="80">
        <f>+IFERROR(IF(COUNT('Shareholding Pattern'!H79),('Shareholding Pattern'!H79),""),"")</f>
        <v>1667</v>
      </c>
      <c r="H18" s="80">
        <f>+IFERROR(IF(COUNT('Shareholding Pattern'!I79),('Shareholding Pattern'!I79),""),"")</f>
        <v>3002900</v>
      </c>
      <c r="I18" s="80" t="str">
        <f>+IFERROR(IF(COUNT('Shareholding Pattern'!J79),('Shareholding Pattern'!J79),""),"")</f>
        <v/>
      </c>
      <c r="J18" s="80" t="str">
        <f>+IFERROR(IF(COUNT('Shareholding Pattern'!K79),('Shareholding Pattern'!K79),""),"")</f>
        <v/>
      </c>
      <c r="K18" s="80">
        <f>+IFERROR(IF(COUNT('Shareholding Pattern'!L79),('Shareholding Pattern'!L79),""),"")</f>
        <v>3002900</v>
      </c>
      <c r="L18" s="275">
        <f>+IFERROR(IF(COUNT('Shareholding Pattern'!M79),('Shareholding Pattern'!M79),""),"")</f>
        <v>100</v>
      </c>
      <c r="M18" s="267">
        <f>+IFERROR(IF(COUNT('Shareholding Pattern'!N79),('Shareholding Pattern'!N79),""),"")</f>
        <v>3002900</v>
      </c>
      <c r="N18" s="350" t="str">
        <f>+IFERROR(IF(COUNT('Shareholding Pattern'!O79),('Shareholding Pattern'!O79),""),"")</f>
        <v/>
      </c>
      <c r="O18" s="350">
        <f>+IFERROR(IF(COUNT('Shareholding Pattern'!P79),('Shareholding Pattern'!P79),""),"")</f>
        <v>3002900</v>
      </c>
      <c r="P18" s="267">
        <f>+IFERROR(IF(COUNT('Shareholding Pattern'!Q79),('Shareholding Pattern'!Q79),""),"")</f>
        <v>100</v>
      </c>
      <c r="Q18" s="80" t="str">
        <f>+IFERROR(IF(COUNT('Shareholding Pattern'!R79),('Shareholding Pattern'!R79),""),"")</f>
        <v/>
      </c>
      <c r="R18" s="80" t="str">
        <f>+IFERROR(IF(COUNT('Shareholding Pattern'!S79),('Shareholding Pattern'!S79),""),"")</f>
        <v/>
      </c>
      <c r="S18" s="80" t="str">
        <f>+IFERROR(IF(COUNT('Shareholding Pattern'!T79),('Shareholding Pattern'!T79),""),"")</f>
        <v/>
      </c>
      <c r="T18" s="275">
        <f>+IFERROR(IF(COUNT('Shareholding Pattern'!U79),('Shareholding Pattern'!U79),""),"")</f>
        <v>100</v>
      </c>
      <c r="U18" s="80" t="str">
        <f>+IFERROR(IF(COUNT('Shareholding Pattern'!V79),('Shareholding Pattern'!V79),""),"")</f>
        <v/>
      </c>
      <c r="V18" s="267" t="str">
        <f>+IFERROR(IF(COUNT('Shareholding Pattern'!W79),('Shareholding Pattern'!W79),""),"")</f>
        <v/>
      </c>
      <c r="W18" s="80" t="str">
        <f>+IFERROR(IF(COUNT('Shareholding Pattern'!X79),('Shareholding Pattern'!X79),""),"")</f>
        <v/>
      </c>
      <c r="X18" s="267" t="str">
        <f>+IFERROR(IF(COUNT('Shareholding Pattern'!Y79),('Shareholding Pattern'!Y79),""),"")</f>
        <v/>
      </c>
      <c r="Y18" s="80">
        <f>+IFERROR(IF(COUNT('Shareholding Pattern'!Z79),('Shareholding Pattern'!Z79),""),"")</f>
        <v>2918280</v>
      </c>
      <c r="Z18" s="80">
        <f>+IFERROR(IF(COUNT('Shareholding Pattern'!AA79),('Shareholding Pattern'!AA79),""),"")</f>
        <v>0</v>
      </c>
      <c r="AA18" s="80">
        <f>+IFERROR(IF(COUNT('Shareholding Pattern'!AB79),('Shareholding Pattern'!AB79),""),"")</f>
        <v>0</v>
      </c>
      <c r="AB18" s="80">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 ref="J10:J12"/>
    <mergeCell ref="E10:E12"/>
    <mergeCell ref="F10:F12"/>
    <mergeCell ref="G10:G12"/>
    <mergeCell ref="H10:H12"/>
    <mergeCell ref="I10:I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Sheet1">
    <tabColor rgb="FF00B050"/>
  </sheetPr>
  <dimension ref="A1:XFC83"/>
  <sheetViews>
    <sheetView showGridLines="0" topLeftCell="C7" zoomScale="90" zoomScaleNormal="90" workbookViewId="0">
      <pane xSplit="3" ySplit="5" topLeftCell="F12" activePane="bottomRight" state="frozen"/>
      <selection activeCell="C7" sqref="C7"/>
      <selection pane="topRight" activeCell="F7" sqref="F7"/>
      <selection pane="bottomLeft" activeCell="C12" sqref="C12"/>
      <selection pane="bottomRight" activeCell="F12" sqref="F12:AC12"/>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43" customWidth="1"/>
    <col min="11" max="12" width="20.7109375" customWidth="1"/>
    <col min="13" max="13" width="20.7109375" style="122" customWidth="1"/>
    <col min="14" max="15" width="20.7109375" style="67" customWidth="1"/>
    <col min="16" max="16" width="20.7109375" style="143" customWidth="1"/>
    <col min="17" max="17" width="20.7109375" style="122" customWidth="1"/>
    <col min="18" max="20" width="20.7109375" style="143" customWidth="1"/>
    <col min="21" max="23" width="20.7109375" style="67" customWidth="1"/>
    <col min="24" max="24" width="20.7109375" style="143" customWidth="1"/>
    <col min="25" max="25" width="20.7109375" style="67" customWidth="1"/>
    <col min="26" max="26" width="20.7109375" style="143" customWidth="1"/>
    <col min="27" max="29" width="20.7109375" customWidth="1"/>
    <col min="30" max="32" width="5.5703125" customWidth="1"/>
    <col min="33" max="16383" width="5.5703125" hidden="1"/>
    <col min="16384" max="16384" width="4.42578125" hidden="1"/>
  </cols>
  <sheetData>
    <row r="1" spans="5:58" hidden="1"/>
    <row r="2" spans="5:58" hidden="1">
      <c r="H2" s="143" t="s">
        <v>126</v>
      </c>
      <c r="I2" s="143" t="s">
        <v>147</v>
      </c>
      <c r="J2" s="143" t="s">
        <v>148</v>
      </c>
      <c r="K2" t="s">
        <v>149</v>
      </c>
      <c r="L2" t="s">
        <v>150</v>
      </c>
      <c r="M2" s="122" t="s">
        <v>151</v>
      </c>
      <c r="N2" s="67" t="s">
        <v>152</v>
      </c>
      <c r="O2" s="67" t="s">
        <v>153</v>
      </c>
      <c r="P2" s="143" t="s">
        <v>154</v>
      </c>
      <c r="Q2" s="122" t="s">
        <v>155</v>
      </c>
      <c r="R2" s="143" t="s">
        <v>156</v>
      </c>
      <c r="S2" s="143" t="s">
        <v>157</v>
      </c>
      <c r="T2" s="143" t="s">
        <v>158</v>
      </c>
      <c r="U2" s="67" t="s">
        <v>159</v>
      </c>
      <c r="V2" s="67" t="s">
        <v>160</v>
      </c>
      <c r="W2" s="67" t="s">
        <v>161</v>
      </c>
      <c r="X2" s="143" t="s">
        <v>162</v>
      </c>
      <c r="Y2" s="67" t="s">
        <v>163</v>
      </c>
      <c r="Z2" s="143" t="s">
        <v>164</v>
      </c>
      <c r="AA2" s="67" t="s">
        <v>713</v>
      </c>
      <c r="AB2" s="143" t="s">
        <v>715</v>
      </c>
      <c r="AC2" s="67" t="s">
        <v>714</v>
      </c>
    </row>
    <row r="3" spans="5:58" hidden="1"/>
    <row r="4" spans="5:58" hidden="1"/>
    <row r="5" spans="5:58" hidden="1"/>
    <row r="6" spans="5:58" hidden="1"/>
    <row r="7" spans="5:58" ht="15" customHeight="1"/>
    <row r="8" spans="5:58" ht="11.25" customHeight="1"/>
    <row r="9" spans="5:58" ht="18.75" customHeight="1">
      <c r="E9" s="601" t="s">
        <v>115</v>
      </c>
      <c r="F9" s="594" t="s">
        <v>0</v>
      </c>
      <c r="G9" s="595"/>
      <c r="H9" s="570" t="s">
        <v>2</v>
      </c>
      <c r="I9" s="570" t="s">
        <v>3</v>
      </c>
      <c r="J9" s="570" t="s">
        <v>4</v>
      </c>
      <c r="K9" s="563" t="s">
        <v>5</v>
      </c>
      <c r="L9" s="563" t="s">
        <v>6</v>
      </c>
      <c r="M9" s="566" t="s">
        <v>7</v>
      </c>
      <c r="N9" s="567" t="s">
        <v>8</v>
      </c>
      <c r="O9" s="568"/>
      <c r="P9" s="568"/>
      <c r="Q9" s="569"/>
      <c r="R9" s="570" t="s">
        <v>9</v>
      </c>
      <c r="S9" s="577" t="s">
        <v>447</v>
      </c>
      <c r="T9" s="587" t="s">
        <v>116</v>
      </c>
      <c r="U9" s="586" t="s">
        <v>11</v>
      </c>
      <c r="V9" s="563" t="s">
        <v>12</v>
      </c>
      <c r="W9" s="563"/>
      <c r="X9" s="563" t="s">
        <v>13</v>
      </c>
      <c r="Y9" s="563"/>
      <c r="Z9" s="570" t="s">
        <v>14</v>
      </c>
      <c r="AA9" s="551" t="s">
        <v>708</v>
      </c>
      <c r="AB9" s="552"/>
      <c r="AC9" s="553"/>
    </row>
    <row r="10" spans="5:58" ht="28.5" customHeight="1">
      <c r="E10" s="602"/>
      <c r="F10" s="596"/>
      <c r="G10" s="597"/>
      <c r="H10" s="570"/>
      <c r="I10" s="570"/>
      <c r="J10" s="570"/>
      <c r="K10" s="563"/>
      <c r="L10" s="563"/>
      <c r="M10" s="566"/>
      <c r="N10" s="567" t="s">
        <v>15</v>
      </c>
      <c r="O10" s="568"/>
      <c r="P10" s="569"/>
      <c r="Q10" s="566" t="s">
        <v>16</v>
      </c>
      <c r="R10" s="570"/>
      <c r="S10" s="578"/>
      <c r="T10" s="570"/>
      <c r="U10" s="586"/>
      <c r="V10" s="563"/>
      <c r="W10" s="563"/>
      <c r="X10" s="563"/>
      <c r="Y10" s="563"/>
      <c r="Z10" s="570"/>
      <c r="AA10" s="530" t="s">
        <v>709</v>
      </c>
      <c r="AB10" s="531"/>
      <c r="AC10" s="532"/>
    </row>
    <row r="11" spans="5:58" ht="113.25" customHeight="1">
      <c r="E11" s="603"/>
      <c r="F11" s="598"/>
      <c r="G11" s="599"/>
      <c r="H11" s="570"/>
      <c r="I11" s="570"/>
      <c r="J11" s="570"/>
      <c r="K11" s="563"/>
      <c r="L11" s="563"/>
      <c r="M11" s="566"/>
      <c r="N11" s="139" t="s">
        <v>17</v>
      </c>
      <c r="O11" s="139" t="s">
        <v>18</v>
      </c>
      <c r="P11" s="144" t="s">
        <v>19</v>
      </c>
      <c r="Q11" s="566"/>
      <c r="R11" s="570"/>
      <c r="S11" s="579"/>
      <c r="T11" s="570"/>
      <c r="U11" s="586"/>
      <c r="V11" s="139" t="s">
        <v>20</v>
      </c>
      <c r="W11" s="68" t="s">
        <v>21</v>
      </c>
      <c r="X11" s="144" t="s">
        <v>20</v>
      </c>
      <c r="Y11" s="68" t="s">
        <v>21</v>
      </c>
      <c r="Z11" s="570"/>
      <c r="AA11" s="386" t="s">
        <v>710</v>
      </c>
      <c r="AB11" s="386" t="s">
        <v>711</v>
      </c>
      <c r="AC11" s="386" t="s">
        <v>712</v>
      </c>
    </row>
    <row r="12" spans="5:58" ht="18.75" customHeight="1">
      <c r="E12" s="119" t="s">
        <v>22</v>
      </c>
      <c r="F12" s="554" t="s">
        <v>23</v>
      </c>
      <c r="G12" s="555"/>
      <c r="H12" s="555"/>
      <c r="I12" s="555"/>
      <c r="J12" s="555"/>
      <c r="K12" s="555"/>
      <c r="L12" s="555"/>
      <c r="M12" s="555"/>
      <c r="N12" s="555"/>
      <c r="O12" s="555"/>
      <c r="P12" s="555"/>
      <c r="Q12" s="555"/>
      <c r="R12" s="555"/>
      <c r="S12" s="555"/>
      <c r="T12" s="555"/>
      <c r="U12" s="555"/>
      <c r="V12" s="555"/>
      <c r="W12" s="555"/>
      <c r="X12" s="555"/>
      <c r="Y12" s="555"/>
      <c r="Z12" s="555"/>
      <c r="AA12" s="555"/>
      <c r="AB12" s="555"/>
      <c r="AC12" s="556"/>
    </row>
    <row r="13" spans="5:58" ht="20.100000000000001" customHeight="1">
      <c r="E13" s="120" t="s">
        <v>24</v>
      </c>
      <c r="F13" s="226" t="s">
        <v>25</v>
      </c>
      <c r="G13" s="121"/>
      <c r="H13" s="145"/>
      <c r="I13" s="145"/>
      <c r="J13" s="145"/>
      <c r="K13" s="121"/>
      <c r="L13" s="121"/>
      <c r="M13" s="123"/>
      <c r="N13" s="140"/>
      <c r="O13" s="140"/>
      <c r="P13" s="145"/>
      <c r="Q13" s="123"/>
      <c r="R13" s="145"/>
      <c r="S13" s="145"/>
      <c r="T13" s="145"/>
      <c r="U13" s="121"/>
      <c r="V13" s="140"/>
      <c r="W13" s="121"/>
      <c r="X13" s="145"/>
      <c r="Y13" s="121"/>
      <c r="Z13" s="343"/>
      <c r="AA13" s="402"/>
      <c r="AB13" s="145"/>
      <c r="AC13" s="343"/>
    </row>
    <row r="14" spans="5:58" ht="20.100000000000001" customHeight="1">
      <c r="E14" s="108" t="s">
        <v>26</v>
      </c>
      <c r="F14" s="227" t="s">
        <v>27</v>
      </c>
      <c r="G14" s="225"/>
      <c r="H14" s="187">
        <f>IFERROR(IF(COUNT(IndHUF!$AD$13),IF(IndHUF!$AD$13=0,"0",IndHUF!$AD$13),""),"")</f>
        <v>7</v>
      </c>
      <c r="I14" s="334">
        <f>+IF(COUNT(IndHUF!H23),IndHUF!H23,"")</f>
        <v>2170876</v>
      </c>
      <c r="J14" s="334" t="str">
        <f>+IF(COUNT(IndHUF!I23),IndHUF!I23,"")</f>
        <v/>
      </c>
      <c r="K14" s="132" t="str">
        <f>+IF(COUNT(IndHUF!J23),IndHUF!J23,"")</f>
        <v/>
      </c>
      <c r="L14" s="132">
        <f>+IF(COUNT(IndHUF!K23),IndHUF!K23,"")</f>
        <v>2170876</v>
      </c>
      <c r="M14" s="169">
        <f>+IFERROR(IF(COUNT(L14),ROUND(L14/'Shareholding Pattern'!$L$78*100,2),""),0)</f>
        <v>72.290000000000006</v>
      </c>
      <c r="N14" s="186">
        <f>+IF(COUNT(+IndHUF!M23),SUM(+IndHUF!M23),"")</f>
        <v>2170876</v>
      </c>
      <c r="O14" s="186" t="str">
        <f>+IF(COUNT(+IndHUF!N23),SUM(+IndHUF!N23),"")</f>
        <v/>
      </c>
      <c r="P14" s="334">
        <f>+IF(COUNT(IndHUF!O23),IndHUF!O23,"")</f>
        <v>2170876</v>
      </c>
      <c r="Q14" s="169">
        <f>+IF(COUNT(IndHUF!P23),IndHUF!P23,"")</f>
        <v>72.290000000000006</v>
      </c>
      <c r="R14" s="334" t="str">
        <f>+IF(COUNT(IndHUF!Q23),IndHUF!Q23,"")</f>
        <v/>
      </c>
      <c r="S14" s="334" t="str">
        <f>+IF(COUNT(IndHUF!R23),IndHUF!R23,"")</f>
        <v/>
      </c>
      <c r="T14" s="334" t="str">
        <f>+IF(COUNT(IndHUF!S23),IndHUF!S23,"")</f>
        <v/>
      </c>
      <c r="U14" s="133">
        <f>+IFERROR(IF(COUNT(L14,T14),ROUND(SUM(L14,T14)/SUM('Shareholding Pattern'!$L$78,'Shareholding Pattern'!$T$78)*100,2),""),0)</f>
        <v>72.290000000000006</v>
      </c>
      <c r="V14" s="207" t="str">
        <f>+IF(COUNT(IndHUF!U23),IndHUF!U23,"")</f>
        <v/>
      </c>
      <c r="W14" s="182" t="str">
        <f>+IFERROR(IF(COUNT(V14),ROUND(SUM(V14)/SUM(L14)*100,2),""),0)</f>
        <v/>
      </c>
      <c r="X14" s="207" t="str">
        <f>+IF(COUNT(IndHUF!W23),IndHUF!W23,"")</f>
        <v/>
      </c>
      <c r="Y14" s="133" t="str">
        <f>+IFERROR(IF(COUNT(X14),ROUND(SUM(X14)/SUM(L14)*100,2),""),0)</f>
        <v/>
      </c>
      <c r="Z14" s="334">
        <f>+IF(COUNT(IndHUF!Y23),IndHUF!Y23,"")</f>
        <v>2170876</v>
      </c>
      <c r="AA14" s="539"/>
      <c r="AB14" s="540"/>
      <c r="AC14" s="541"/>
      <c r="AH14" t="s">
        <v>192</v>
      </c>
      <c r="AR14" t="s">
        <v>166</v>
      </c>
      <c r="AX14" t="s">
        <v>192</v>
      </c>
      <c r="AZ14" t="s">
        <v>329</v>
      </c>
      <c r="BF14" t="s">
        <v>282</v>
      </c>
    </row>
    <row r="15" spans="5:58" ht="20.100000000000001" customHeight="1">
      <c r="E15" s="109" t="s">
        <v>28</v>
      </c>
      <c r="F15" s="228" t="s">
        <v>29</v>
      </c>
      <c r="G15" s="225"/>
      <c r="H15" s="187" t="str">
        <f>IFERROR(IF(COUNT(CGAndSG!$AD$13),IF(CGAndSG!$AD$13=0,"0",CGAndSG!$AD$13),""),"")</f>
        <v/>
      </c>
      <c r="I15" s="334" t="str">
        <f>IFERROR(IF(COUNT(CGAndSG!H16),(CGAndSG!H16),""),"")</f>
        <v/>
      </c>
      <c r="J15" s="334" t="str">
        <f>IFERROR(IF(COUNT(CGAndSG!I16),(CGAndSG!I16),""),"")</f>
        <v/>
      </c>
      <c r="K15" s="132" t="str">
        <f>IFERROR(IF(COUNT(CGAndSG!J16),(CGAndSG!J16),""),"")</f>
        <v/>
      </c>
      <c r="L15" s="132" t="str">
        <f>IFERROR(IF(COUNT(CGAndSG!K16),(CGAndSG!K16),""),"")</f>
        <v/>
      </c>
      <c r="M15" s="169" t="str">
        <f>+IFERROR(IF(COUNT(L15),ROUND(L15/'Shareholding Pattern'!$L$78*100,2),""),0)</f>
        <v/>
      </c>
      <c r="N15" s="269" t="str">
        <f>IFERROR(IF(COUNT(CGAndSG!M16),(CGAndSG!M16),""),"")</f>
        <v/>
      </c>
      <c r="O15" s="186" t="str">
        <f>IFERROR(IF(COUNT(CGAndSG!N16),(CGAndSG!N16),""),"")</f>
        <v/>
      </c>
      <c r="P15" s="334" t="str">
        <f>IFERROR(IF(COUNT(CGAndSG!O16),(CGAndSG!O16),""),"")</f>
        <v/>
      </c>
      <c r="Q15" s="169" t="str">
        <f>IFERROR(IF(COUNT(CGAndSG!P16),(CGAndSG!P16),""),0)</f>
        <v/>
      </c>
      <c r="R15" s="334" t="str">
        <f>IFERROR(IF(COUNT(CGAndSG!Q16),(CGAndSG!Q16),""),"")</f>
        <v/>
      </c>
      <c r="S15" s="334" t="str">
        <f>IFERROR(IF(COUNT(CGAndSG!R16),(CGAndSG!R16),""),"")</f>
        <v/>
      </c>
      <c r="T15" s="334" t="str">
        <f>IFERROR(IF(COUNT(CGAndSG!S16),(CGAndSG!S16),""),"")</f>
        <v/>
      </c>
      <c r="U15" s="133" t="str">
        <f>+IFERROR(IF(COUNT(L15,T15),ROUND(SUM(L15,T15)/SUM('Shareholding Pattern'!$L$78,'Shareholding Pattern'!$T$78)*100,2),""),0)</f>
        <v/>
      </c>
      <c r="V15" s="207" t="str">
        <f>IFERROR(IF(COUNT(CGAndSG!U16),(CGAndSG!U16),""),"")</f>
        <v/>
      </c>
      <c r="W15" s="182" t="str">
        <f t="shared" ref="W15:W17" si="0">+IFERROR(IF(COUNT(V15),ROUND(SUM(V15)/SUM(L15)*100,2),""),0)</f>
        <v/>
      </c>
      <c r="X15" s="207" t="str">
        <f>IFERROR(IF(COUNT(CGAndSG!W16),(CGAndSG!W16),""),"")</f>
        <v/>
      </c>
      <c r="Y15" s="133" t="str">
        <f t="shared" ref="Y15:Y17" si="1">+IFERROR(IF(COUNT(X15),ROUND(SUM(X15)/SUM(L15)*100,2),""),0)</f>
        <v/>
      </c>
      <c r="Z15" s="334" t="str">
        <f>IFERROR(IF(COUNT(CGAndSG!Y16),(CGAndSG!Y16),""),"")</f>
        <v/>
      </c>
      <c r="AA15" s="542"/>
      <c r="AB15" s="543"/>
      <c r="AC15" s="544"/>
      <c r="AH15" t="s">
        <v>193</v>
      </c>
      <c r="AR15" t="s">
        <v>167</v>
      </c>
      <c r="AX15" t="s">
        <v>193</v>
      </c>
      <c r="AZ15" t="s">
        <v>330</v>
      </c>
      <c r="BF15" t="s">
        <v>284</v>
      </c>
    </row>
    <row r="16" spans="5:58" ht="20.100000000000001" customHeight="1">
      <c r="E16" s="108" t="s">
        <v>30</v>
      </c>
      <c r="F16" s="228" t="s">
        <v>31</v>
      </c>
      <c r="H16" s="188" t="str">
        <f>IFERROR(IF(COUNT(Banks!$AD$13),IF(Banks!$AD$13=0,"0",Banks!$AD$13),""),"")</f>
        <v/>
      </c>
      <c r="I16" s="334" t="str">
        <f>IFERROR(IF(COUNT(Banks!H16),(Banks!H16),""),"")</f>
        <v/>
      </c>
      <c r="J16" s="334" t="str">
        <f>IFERROR(IF(COUNT(Banks!I16),(Banks!I16),""),"")</f>
        <v/>
      </c>
      <c r="K16" s="111" t="str">
        <f>IFERROR(IF(COUNT(Banks!J16),(Banks!J16),""),"")</f>
        <v/>
      </c>
      <c r="L16" s="132" t="str">
        <f>IFERROR(IF(COUNT(Banks!K16),(Banks!K16),""),"")</f>
        <v/>
      </c>
      <c r="M16" s="169" t="str">
        <f>+IFERROR(IF(COUNT(L16),ROUND(L16/'Shareholding Pattern'!$L$78*100,2),""),0)</f>
        <v/>
      </c>
      <c r="N16" s="269" t="str">
        <f>IFERROR(IF(COUNT(Banks!M16),(Banks!M16),""),"")</f>
        <v/>
      </c>
      <c r="O16" s="186" t="str">
        <f>IFERROR(IF(COUNT(Banks!N16),(Banks!N16),""),"")</f>
        <v/>
      </c>
      <c r="P16" s="334" t="str">
        <f>IFERROR(IF(COUNT(Banks!O16),(Banks!O16),""),"")</f>
        <v/>
      </c>
      <c r="Q16" s="169" t="str">
        <f>IFERROR(IF(COUNT(Banks!P16),(Banks!P16),""),0)</f>
        <v/>
      </c>
      <c r="R16" s="334" t="str">
        <f>IFERROR(IF(COUNT(Banks!Q16),(Banks!Q16),""),"")</f>
        <v/>
      </c>
      <c r="S16" s="334" t="str">
        <f>IFERROR(IF(COUNT(Banks!R16),(Banks!R16),""),"")</f>
        <v/>
      </c>
      <c r="T16" s="334" t="str">
        <f>IFERROR(IF(COUNT(Banks!S16),(Banks!S16),""),"")</f>
        <v/>
      </c>
      <c r="U16" s="133" t="str">
        <f>+IFERROR(IF(COUNT(L16,T16),ROUND(SUM(L16,T16)/SUM('Shareholding Pattern'!$L$78,'Shareholding Pattern'!$T$78)*100,2),""),0)</f>
        <v/>
      </c>
      <c r="V16" s="207" t="str">
        <f>IFERROR(IF(COUNT(Banks!U16),(Banks!U16),""),"")</f>
        <v/>
      </c>
      <c r="W16" s="182" t="str">
        <f t="shared" si="0"/>
        <v/>
      </c>
      <c r="X16" s="207" t="str">
        <f>IFERROR(IF(COUNT(Banks!W16),(Banks!W16),""),"")</f>
        <v/>
      </c>
      <c r="Y16" s="133" t="str">
        <f t="shared" si="1"/>
        <v/>
      </c>
      <c r="Z16" s="334" t="str">
        <f>IFERROR(IF(COUNT(Banks!Y16),(Banks!Y16),""),"")</f>
        <v/>
      </c>
      <c r="AA16" s="542"/>
      <c r="AB16" s="543"/>
      <c r="AC16" s="544"/>
      <c r="AH16" t="s">
        <v>285</v>
      </c>
      <c r="AR16" t="s">
        <v>168</v>
      </c>
      <c r="AX16" t="s">
        <v>285</v>
      </c>
      <c r="AZ16" t="s">
        <v>199</v>
      </c>
      <c r="BF16" t="s">
        <v>305</v>
      </c>
    </row>
    <row r="17" spans="5:58" ht="20.100000000000001" customHeight="1">
      <c r="E17" s="112" t="s">
        <v>32</v>
      </c>
      <c r="F17" s="229" t="s">
        <v>33</v>
      </c>
      <c r="H17" s="188">
        <f>IFERROR(IF(COUNT(OtherIND!$AG$13),IF(OtherIND!$AG$13=0,"0",OtherIND!$AG$13),""),"")</f>
        <v>1</v>
      </c>
      <c r="I17" s="335">
        <f>IFERROR(IF(COUNT(OtherIND!J17),(OtherIND!J17),""),"")</f>
        <v>300</v>
      </c>
      <c r="J17" s="335" t="str">
        <f>IFERROR(IF(COUNT(OtherIND!K17),(OtherIND!K17),""),"")</f>
        <v/>
      </c>
      <c r="K17" s="134" t="str">
        <f>IFERROR(IF(COUNT(OtherIND!L17),(OtherIND!L17),""),"")</f>
        <v/>
      </c>
      <c r="L17" s="134">
        <f>IFERROR(IF(COUNT(OtherIND!M17),(OtherIND!M17),""),"")</f>
        <v>300</v>
      </c>
      <c r="M17" s="211">
        <f>+IFERROR(IF(COUNT(L17),ROUND(L17/'Shareholding Pattern'!$L$78*100,2),""),0)</f>
        <v>0.01</v>
      </c>
      <c r="N17" s="269">
        <f>IFERROR(IF(COUNT(OtherIND!O17),(OtherIND!O17),""),"")</f>
        <v>300</v>
      </c>
      <c r="O17" s="186" t="str">
        <f>IFERROR(IF(COUNT(OtherIND!P17),(OtherIND!P17),""),"")</f>
        <v/>
      </c>
      <c r="P17" s="335">
        <f>IFERROR(IF(COUNT(OtherIND!Q17),(OtherIND!Q17),""),"")</f>
        <v>300</v>
      </c>
      <c r="Q17" s="211">
        <f>IFERROR(IF(COUNT(OtherIND!R17),(OtherIND!R17),""),0)</f>
        <v>0.01</v>
      </c>
      <c r="R17" s="335" t="str">
        <f>IFERROR(IF(COUNT(OtherIND!S17),(OtherIND!S17),""),"")</f>
        <v/>
      </c>
      <c r="S17" s="335" t="str">
        <f>IFERROR(IF(COUNT(OtherIND!T17),(OtherIND!T17),""),"")</f>
        <v/>
      </c>
      <c r="T17" s="335" t="str">
        <f>IFERROR(IF(COUNT(OtherIND!U17),(OtherIND!U17),""),"")</f>
        <v/>
      </c>
      <c r="U17" s="135">
        <f>+IFERROR(IF(COUNT(L17,T17),ROUND(SUM(L17,T17)/SUM('Shareholding Pattern'!$L$78,'Shareholding Pattern'!$T$78)*100,2),""),0)</f>
        <v>0.01</v>
      </c>
      <c r="V17" s="207" t="str">
        <f>IFERROR(IF(COUNT(OtherIND!W17),(OtherIND!W17),""),"")</f>
        <v/>
      </c>
      <c r="W17" s="219" t="str">
        <f t="shared" si="0"/>
        <v/>
      </c>
      <c r="X17" s="207" t="str">
        <f>IFERROR(IF(COUNT(OtherIND!Y17),(OtherIND!Y17),""),"")</f>
        <v/>
      </c>
      <c r="Y17" s="135" t="str">
        <f t="shared" si="1"/>
        <v/>
      </c>
      <c r="Z17" s="335">
        <f>IFERROR(IF(COUNT(OtherIND!AA17),(OtherIND!AA17),""),"")</f>
        <v>300</v>
      </c>
      <c r="AA17" s="542"/>
      <c r="AB17" s="543"/>
      <c r="AC17" s="544"/>
      <c r="AH17" t="s">
        <v>286</v>
      </c>
      <c r="AR17" t="s">
        <v>169</v>
      </c>
      <c r="AX17" t="s">
        <v>286</v>
      </c>
      <c r="AZ17" t="s">
        <v>332</v>
      </c>
      <c r="BF17" t="s">
        <v>315</v>
      </c>
    </row>
    <row r="18" spans="5:58" ht="20.100000000000001" customHeight="1">
      <c r="E18" s="564" t="s">
        <v>35</v>
      </c>
      <c r="F18" s="564"/>
      <c r="G18" s="564"/>
      <c r="H18" s="64">
        <f>+IFERROR(IF(COUNT(H14:H17),ROUND(SUM(H14:H17),0),""),"")</f>
        <v>8</v>
      </c>
      <c r="I18" s="64">
        <f t="shared" ref="I18:Z18" si="2">+IFERROR(IF(COUNT(I14:I17),ROUND(SUM(I14:I17),0),""),"")</f>
        <v>2171176</v>
      </c>
      <c r="J18" s="64" t="str">
        <f t="shared" si="2"/>
        <v/>
      </c>
      <c r="K18" s="4" t="str">
        <f t="shared" si="2"/>
        <v/>
      </c>
      <c r="L18" s="64">
        <f t="shared" si="2"/>
        <v>2171176</v>
      </c>
      <c r="M18" s="171">
        <f>+IFERROR(IF(COUNT(L18),ROUND(L18/'Shareholding Pattern'!$L$78*100,2),""),0)</f>
        <v>72.3</v>
      </c>
      <c r="N18" s="141">
        <f t="shared" si="2"/>
        <v>2171176</v>
      </c>
      <c r="O18" s="141" t="str">
        <f t="shared" si="2"/>
        <v/>
      </c>
      <c r="P18" s="64">
        <f t="shared" si="2"/>
        <v>2171176</v>
      </c>
      <c r="Q18" s="179">
        <f>IFERROR(IF(COUNT(P18),ROUND(P18/$P$79*100,2),""),0)</f>
        <v>72.3</v>
      </c>
      <c r="R18" s="64" t="str">
        <f t="shared" si="2"/>
        <v/>
      </c>
      <c r="S18" s="64" t="str">
        <f t="shared" si="2"/>
        <v/>
      </c>
      <c r="T18" s="64" t="str">
        <f t="shared" si="2"/>
        <v/>
      </c>
      <c r="U18" s="136">
        <f>+IFERROR(IF(COUNT(L18,T18),ROUND(SUM(L18,T18)/SUM('Shareholding Pattern'!$L$78,'Shareholding Pattern'!$T$78)*100,2),""),0)</f>
        <v>72.3</v>
      </c>
      <c r="V18" s="64" t="str">
        <f t="shared" si="2"/>
        <v/>
      </c>
      <c r="W18" s="183" t="str">
        <f>+IFERROR(IF(COUNT(V18),ROUND(SUM(V18)/SUM(L18)*100,2),""),0)</f>
        <v/>
      </c>
      <c r="X18" s="64" t="str">
        <f t="shared" si="2"/>
        <v/>
      </c>
      <c r="Y18" s="137" t="str">
        <f>+IFERROR(IF(COUNT(X18),ROUND(SUM(X18)/SUM(L18)*100,2),""),0)</f>
        <v/>
      </c>
      <c r="Z18" s="64">
        <f t="shared" si="2"/>
        <v>2171176</v>
      </c>
      <c r="AA18" s="545"/>
      <c r="AB18" s="546"/>
      <c r="AC18" s="547"/>
      <c r="AR18" t="s">
        <v>170</v>
      </c>
      <c r="AX18" t="s">
        <v>287</v>
      </c>
      <c r="AZ18" t="s">
        <v>200</v>
      </c>
      <c r="BF18" t="s">
        <v>306</v>
      </c>
    </row>
    <row r="19" spans="5:58" ht="20.100000000000001" customHeight="1">
      <c r="E19" s="113" t="s">
        <v>36</v>
      </c>
      <c r="F19" s="38" t="s">
        <v>37</v>
      </c>
      <c r="G19" s="39"/>
      <c r="H19" s="146"/>
      <c r="I19" s="146"/>
      <c r="J19" s="146"/>
      <c r="K19" s="39"/>
      <c r="L19" s="39"/>
      <c r="M19" s="124"/>
      <c r="N19" s="142"/>
      <c r="O19" s="142"/>
      <c r="P19" s="146"/>
      <c r="Q19" s="124"/>
      <c r="R19" s="146"/>
      <c r="S19" s="146"/>
      <c r="T19" s="146"/>
      <c r="U19" s="39"/>
      <c r="V19" s="142"/>
      <c r="W19" s="39"/>
      <c r="X19" s="146"/>
      <c r="Y19" s="39"/>
      <c r="Z19" s="344"/>
      <c r="AA19" s="545"/>
      <c r="AB19" s="546"/>
      <c r="AC19" s="547"/>
      <c r="AX19" t="s">
        <v>39</v>
      </c>
      <c r="AZ19" t="s">
        <v>201</v>
      </c>
      <c r="BF19" t="s">
        <v>307</v>
      </c>
    </row>
    <row r="20" spans="5:58" ht="34.5" customHeight="1">
      <c r="E20" s="109" t="s">
        <v>26</v>
      </c>
      <c r="F20" s="232" t="s">
        <v>38</v>
      </c>
      <c r="H20" s="187" t="str">
        <f>IFERROR(IF(COUNT(Individuals!$AD$13),IF(Individuals!$AD$13=0,"0",Individuals!$AD$13),""),"")</f>
        <v/>
      </c>
      <c r="I20" s="187" t="str">
        <f>IFERROR(IF(COUNT(Individuals!H16),(Individuals!H16),""),"")</f>
        <v/>
      </c>
      <c r="J20" s="187" t="str">
        <f>IFERROR(IF(COUNT(Individuals!I16),(Individuals!I16),""),"")</f>
        <v/>
      </c>
      <c r="K20" s="114" t="str">
        <f>IFERROR(IF(COUNT(Individuals!J16),(Individuals!J16),""),"")</f>
        <v/>
      </c>
      <c r="L20" s="187" t="str">
        <f>IFERROR(IF(COUNT(Individuals!K16),(Individuals!K16),""),"")</f>
        <v/>
      </c>
      <c r="M20" s="170" t="str">
        <f>+IFERROR(IF(COUNT(L20),ROUND(L20/'Shareholding Pattern'!$L$78*100,2),""),0)</f>
        <v/>
      </c>
      <c r="N20" s="269" t="str">
        <f>IFERROR(IF(COUNT(Individuals!M16),(Individuals!M16),""),"")</f>
        <v/>
      </c>
      <c r="O20" s="186" t="str">
        <f>IFERROR(IF(COUNT(Individuals!N16),(Individuals!N16),""),"")</f>
        <v/>
      </c>
      <c r="P20" s="187" t="str">
        <f>IFERROR(IF(COUNT(Individuals!O16),(Individuals!O16),""),"")</f>
        <v/>
      </c>
      <c r="Q20" s="181" t="str">
        <f>IFERROR(IF(COUNT(Individuals!P16),(Individuals!P16),""),0)</f>
        <v/>
      </c>
      <c r="R20" s="187" t="str">
        <f>IFERROR(IF(COUNT(Individuals!Q16),(Individuals!Q16),""),"")</f>
        <v/>
      </c>
      <c r="S20" s="187" t="str">
        <f>IFERROR(IF(COUNT(Individuals!R16),(Individuals!R16),""),"")</f>
        <v/>
      </c>
      <c r="T20" s="187" t="str">
        <f>IFERROR(IF(COUNT(Individuals!S16),(Individuals!S16),""),"")</f>
        <v/>
      </c>
      <c r="U20" s="138" t="str">
        <f>+IFERROR(IF(COUNT(L20,T20),ROUND(SUM(L20,T20)/SUM('Shareholding Pattern'!$L$78,'Shareholding Pattern'!$T$78)*100,2),""),0)</f>
        <v/>
      </c>
      <c r="V20" s="207" t="str">
        <f>IFERROR(IF(COUNT(Individuals!U16),(Individuals!U16),""),"")</f>
        <v/>
      </c>
      <c r="W20" s="244" t="str">
        <f t="shared" ref="W20:W25" si="3">+IFERROR(IF(COUNT(V20),ROUND(SUM(V20)/SUM(L20)*100,2),""),0)</f>
        <v/>
      </c>
      <c r="X20" s="207" t="str">
        <f>IFERROR(IF(COUNT(Individuals!W16),(Individuals!W16),""),"")</f>
        <v/>
      </c>
      <c r="Y20" s="138" t="str">
        <f t="shared" ref="Y20:Y26" si="4">+IFERROR(IF(COUNT(X20),ROUND(SUM(X20)/SUM(L20)*100,2),""),0)</f>
        <v/>
      </c>
      <c r="Z20" s="187" t="str">
        <f>IFERROR(IF(COUNT(Individuals!Y16),(Individuals!Y16),""),"")</f>
        <v/>
      </c>
      <c r="AA20" s="542"/>
      <c r="AB20" s="543"/>
      <c r="AC20" s="544"/>
      <c r="AH20" t="s">
        <v>287</v>
      </c>
      <c r="AR20" t="s">
        <v>171</v>
      </c>
      <c r="AX20" t="s">
        <v>40</v>
      </c>
      <c r="AZ20" t="s">
        <v>203</v>
      </c>
      <c r="BF20" t="s">
        <v>317</v>
      </c>
    </row>
    <row r="21" spans="5:58" ht="20.100000000000001" customHeight="1">
      <c r="E21" s="109" t="s">
        <v>28</v>
      </c>
      <c r="F21" s="233" t="s">
        <v>39</v>
      </c>
      <c r="H21" s="188" t="str">
        <f>IFERROR(IF(COUNT(Government!$AD$13),IF(Government!$AD$13=0,"0",Government!$AD$13),""),"")</f>
        <v/>
      </c>
      <c r="I21" s="188" t="str">
        <f>IFERROR(IF(COUNT(Government!H16),(Government!H16),""),"")</f>
        <v/>
      </c>
      <c r="J21" s="188" t="str">
        <f>IFERROR(IF(COUNT(Government!I16),(Government!I16),""),"")</f>
        <v/>
      </c>
      <c r="K21" s="110" t="str">
        <f>IFERROR(IF(COUNT(Government!J16),(Government!J16),""),"")</f>
        <v/>
      </c>
      <c r="L21" s="188" t="str">
        <f>IFERROR(IF(COUNT(Government!K16),(Government!K16),""),"")</f>
        <v/>
      </c>
      <c r="M21" s="169" t="str">
        <f>+IFERROR(IF(COUNT(L21),ROUND(L21/'Shareholding Pattern'!$L$78*100,2),""),0)</f>
        <v/>
      </c>
      <c r="N21" s="269" t="str">
        <f>IFERROR(IF(COUNT(Government!M16),(Government!M16),""),"")</f>
        <v/>
      </c>
      <c r="O21" s="186" t="str">
        <f>IFERROR(IF(COUNT(Government!N16),(Government!N16),""),"")</f>
        <v/>
      </c>
      <c r="P21" s="188" t="str">
        <f>IFERROR(IF(COUNT(Government!O16),(Government!O16),""),"")</f>
        <v/>
      </c>
      <c r="Q21" s="178" t="str">
        <f>IFERROR(IF(COUNT(Government!P16),(Government!P16),""),0)</f>
        <v/>
      </c>
      <c r="R21" s="188" t="str">
        <f>IFERROR(IF(COUNT(Government!Q16),(Government!Q16),""),"")</f>
        <v/>
      </c>
      <c r="S21" s="188" t="str">
        <f>IFERROR(IF(COUNT(Government!R16),(Government!R16),""),"")</f>
        <v/>
      </c>
      <c r="T21" s="188" t="str">
        <f>IFERROR(IF(COUNT(Government!S16),(Government!S16),""),"")</f>
        <v/>
      </c>
      <c r="U21" s="133" t="str">
        <f>+IFERROR(IF(COUNT(L21,T21),ROUND(SUM(L21,T21)/SUM('Shareholding Pattern'!$L$78,'Shareholding Pattern'!$T$78)*100,2),""),0)</f>
        <v/>
      </c>
      <c r="V21" s="207" t="str">
        <f>IFERROR(IF(COUNT(Government!U16),(Government!U16),""),"")</f>
        <v/>
      </c>
      <c r="W21" s="182" t="str">
        <f t="shared" si="3"/>
        <v/>
      </c>
      <c r="X21" s="207" t="str">
        <f>IFERROR(IF(COUNT(Government!W16),(Government!W16),""),"")</f>
        <v/>
      </c>
      <c r="Y21" s="133" t="str">
        <f t="shared" si="4"/>
        <v/>
      </c>
      <c r="Z21" s="188" t="str">
        <f>IFERROR(IF(COUNT(Government!Y16),(Government!Y16),""),"")</f>
        <v/>
      </c>
      <c r="AA21" s="542"/>
      <c r="AB21" s="543"/>
      <c r="AC21" s="544"/>
      <c r="AH21" t="s">
        <v>39</v>
      </c>
      <c r="AR21" t="s">
        <v>172</v>
      </c>
      <c r="AX21" t="s">
        <v>288</v>
      </c>
      <c r="AZ21" t="s">
        <v>202</v>
      </c>
      <c r="BF21" t="s">
        <v>308</v>
      </c>
    </row>
    <row r="22" spans="5:58" ht="20.100000000000001" customHeight="1">
      <c r="E22" s="109" t="s">
        <v>30</v>
      </c>
      <c r="F22" s="233" t="s">
        <v>40</v>
      </c>
      <c r="H22" s="188" t="str">
        <f>IFERROR(IF(COUNT(Institutions!$AD$13),IF(Institutions!$AD$13=0,"0",Institutions!$AD$13),""),"")</f>
        <v/>
      </c>
      <c r="I22" s="188" t="str">
        <f>IFERROR(IF(COUNT(Institutions!H16),(Institutions!H16),""),"")</f>
        <v/>
      </c>
      <c r="J22" s="188" t="str">
        <f>IFERROR(IF(COUNT(Institutions!I16),(Institutions!I16),""),"")</f>
        <v/>
      </c>
      <c r="K22" s="110" t="str">
        <f>IFERROR(IF(COUNT(Institutions!J16),(Institutions!J16),""),"")</f>
        <v/>
      </c>
      <c r="L22" s="188" t="str">
        <f>IFERROR(IF(COUNT(Institutions!K16),(Institutions!K16),""),"")</f>
        <v/>
      </c>
      <c r="M22" s="169" t="str">
        <f>+IFERROR(IF(COUNT(L22),ROUND(L22/'Shareholding Pattern'!$L$78*100,2),""),0)</f>
        <v/>
      </c>
      <c r="N22" s="269" t="str">
        <f>IFERROR(IF(COUNT(Institutions!M16),(Institutions!M16),""),"")</f>
        <v/>
      </c>
      <c r="O22" s="186" t="str">
        <f>IFERROR(IF(COUNT(Institutions!N16),(Institutions!N16),""),"")</f>
        <v/>
      </c>
      <c r="P22" s="188" t="str">
        <f>IFERROR(IF(COUNT(Institutions!O16),(Institutions!O16),""),"")</f>
        <v/>
      </c>
      <c r="Q22" s="178" t="str">
        <f>IFERROR(IF(COUNT(Institutions!P16),(Institutions!P16),""),0)</f>
        <v/>
      </c>
      <c r="R22" s="188" t="str">
        <f>IFERROR(IF(COUNT(Institutions!Q16),(Institutions!Q16),""),"")</f>
        <v/>
      </c>
      <c r="S22" s="188" t="str">
        <f>IFERROR(IF(COUNT(Institutions!R16),(Institutions!R16),""),"")</f>
        <v/>
      </c>
      <c r="T22" s="188" t="str">
        <f>IFERROR(IF(COUNT(Institutions!S16),(Institutions!S16),""),"")</f>
        <v/>
      </c>
      <c r="U22" s="133" t="str">
        <f>+IFERROR(IF(COUNT(L22,T22),ROUND(SUM(L22,T22)/SUM('Shareholding Pattern'!$L$78,'Shareholding Pattern'!$T$78)*100,2),""),0)</f>
        <v/>
      </c>
      <c r="V22" s="207" t="str">
        <f>IFERROR(IF(COUNT(Institutions!U16),(Institutions!U16),""),"")</f>
        <v/>
      </c>
      <c r="W22" s="182" t="str">
        <f t="shared" si="3"/>
        <v/>
      </c>
      <c r="X22" s="207" t="str">
        <f>IFERROR(IF(COUNT(Institutions!W16),(Institutions!W16),""),"")</f>
        <v/>
      </c>
      <c r="Y22" s="133" t="str">
        <f t="shared" si="4"/>
        <v/>
      </c>
      <c r="Z22" s="188" t="str">
        <f>IFERROR(IF(COUNT(Institutions!Y16),(Institutions!Y16),""),"")</f>
        <v/>
      </c>
      <c r="AA22" s="542"/>
      <c r="AB22" s="543"/>
      <c r="AC22" s="544"/>
      <c r="AH22" t="s">
        <v>40</v>
      </c>
      <c r="AR22" t="s">
        <v>174</v>
      </c>
      <c r="AX22" t="s">
        <v>289</v>
      </c>
      <c r="AZ22" t="s">
        <v>204</v>
      </c>
      <c r="BF22" t="s">
        <v>318</v>
      </c>
    </row>
    <row r="23" spans="5:58" ht="20.100000000000001" customHeight="1">
      <c r="E23" s="109" t="s">
        <v>32</v>
      </c>
      <c r="F23" s="233" t="s">
        <v>41</v>
      </c>
      <c r="H23" s="188" t="str">
        <f>IFERROR(IF(COUNT(FPIPromoter!$AD$13),IF(FPIPromoter!$AD$13=0,"0",FPIPromoter!$AD$13),""),"")</f>
        <v/>
      </c>
      <c r="I23" s="188" t="str">
        <f>IFERROR(IF(COUNT(FPIPromoter!H16),(FPIPromoter!H16),""),"")</f>
        <v/>
      </c>
      <c r="J23" s="188" t="str">
        <f>IFERROR(IF(COUNT(FPIPromoter!I16),(FPIPromoter!I16),""),"")</f>
        <v/>
      </c>
      <c r="K23" s="110" t="str">
        <f>IFERROR(IF(COUNT(FPIPromoter!J16),(FPIPromoter!J16),""),"")</f>
        <v/>
      </c>
      <c r="L23" s="188" t="str">
        <f>IFERROR(IF(COUNT(FPIPromoter!K16),(FPIPromoter!K16),""),"")</f>
        <v/>
      </c>
      <c r="M23" s="169" t="str">
        <f>+IFERROR(IF(COUNT(L23),ROUND(L23/'Shareholding Pattern'!$L$78*100,2),""),0)</f>
        <v/>
      </c>
      <c r="N23" s="269" t="str">
        <f>IFERROR(IF(COUNT(FPIPromoter!M16),(FPIPromoter!M16),""),"")</f>
        <v/>
      </c>
      <c r="O23" s="186" t="str">
        <f>IFERROR(IF(COUNT(FPIPromoter!N16),(FPIPromoter!N16),""),"")</f>
        <v/>
      </c>
      <c r="P23" s="188" t="str">
        <f>IFERROR(IF(COUNT(FPIPromoter!O16),(FPIPromoter!O16),""),"")</f>
        <v/>
      </c>
      <c r="Q23" s="178" t="str">
        <f>IFERROR(IF(COUNT(FPIPromoter!P16),(FPIPromoter!P16),""),0)</f>
        <v/>
      </c>
      <c r="R23" s="188" t="str">
        <f>IFERROR(IF(COUNT(FPIPromoter!Q16),(FPIPromoter!Q16),""),"")</f>
        <v/>
      </c>
      <c r="S23" s="188" t="str">
        <f>IFERROR(IF(COUNT(FPIPromoter!R16),(FPIPromoter!R16),""),"")</f>
        <v/>
      </c>
      <c r="T23" s="188" t="str">
        <f>IFERROR(IF(COUNT(FPIPromoter!S16),(FPIPromoter!S16),""),"")</f>
        <v/>
      </c>
      <c r="U23" s="133" t="str">
        <f>+IFERROR(IF(COUNT(L23,T23),ROUND(SUM(L23,T23)/SUM('Shareholding Pattern'!$L$78,'Shareholding Pattern'!$T$78)*100,2),""),0)</f>
        <v/>
      </c>
      <c r="V23" s="207" t="str">
        <f>IFERROR(IF(COUNT(FPIPromoter!U16),(FPIPromoter!U16),""),"")</f>
        <v/>
      </c>
      <c r="W23" s="182" t="str">
        <f t="shared" si="3"/>
        <v/>
      </c>
      <c r="X23" s="207" t="str">
        <f>IFERROR(IF(COUNT(FPIPromoter!W16),(FPIPromoter!W16),""),"")</f>
        <v/>
      </c>
      <c r="Y23" s="133" t="str">
        <f t="shared" si="4"/>
        <v/>
      </c>
      <c r="Z23" s="188" t="str">
        <f>IFERROR(IF(COUNT(FPIPromoter!Y16),(FPIPromoter!Y16),""),"")</f>
        <v/>
      </c>
      <c r="AA23" s="542"/>
      <c r="AB23" s="543"/>
      <c r="AC23" s="544"/>
      <c r="AH23" t="s">
        <v>288</v>
      </c>
      <c r="AR23" t="s">
        <v>173</v>
      </c>
    </row>
    <row r="24" spans="5:58" ht="20.100000000000001" customHeight="1">
      <c r="E24" s="115" t="s">
        <v>42</v>
      </c>
      <c r="F24" s="235" t="s">
        <v>33</v>
      </c>
      <c r="H24" s="215" t="str">
        <f>IFERROR(IF(COUNT(OtherForeign!$AG$13),IF(OtherForeign!$AG$13=0,"0",OtherForeign!$AG$13),""),"")</f>
        <v/>
      </c>
      <c r="I24" s="215" t="str">
        <f>IFERROR(IF(COUNT(OtherForeign!J16),(OtherForeign!J16),""),"")</f>
        <v/>
      </c>
      <c r="J24" s="215" t="str">
        <f>IFERROR(IF(COUNT(OtherForeign!K16),(OtherForeign!K16),""),"")</f>
        <v/>
      </c>
      <c r="K24" s="116" t="str">
        <f>IFERROR(IF(COUNT(OtherForeign!L16),(OtherForeign!L16),""),"")</f>
        <v/>
      </c>
      <c r="L24" s="215" t="str">
        <f>IFERROR(IF(COUNT(OtherForeign!M16),(OtherForeign!M16),""),"")</f>
        <v/>
      </c>
      <c r="M24" s="211" t="str">
        <f>+IFERROR(IF(COUNT(L24),ROUND(L24/'Shareholding Pattern'!$L$78*100,2),""),0)</f>
        <v/>
      </c>
      <c r="N24" s="269" t="str">
        <f>IFERROR(IF(COUNT(OtherForeign!O16),(OtherForeign!O16),""),"")</f>
        <v/>
      </c>
      <c r="O24" s="186" t="str">
        <f>IFERROR(IF(COUNT(OtherForeign!P16),(OtherForeign!P16),""),"")</f>
        <v/>
      </c>
      <c r="P24" s="215" t="str">
        <f>IFERROR(IF(COUNT(OtherForeign!Q16),(OtherForeign!Q16),""),"")</f>
        <v/>
      </c>
      <c r="Q24" s="216" t="str">
        <f>IFERROR(IF(COUNT(OtherForeign!R16),(OtherForeign!R16),""),0)</f>
        <v/>
      </c>
      <c r="R24" s="215" t="str">
        <f>IFERROR(IF(COUNT(OtherForeign!S16),(OtherForeign!S16),""),"")</f>
        <v/>
      </c>
      <c r="S24" s="215" t="str">
        <f>IFERROR(IF(COUNT(OtherForeign!T16),(OtherForeign!T16),""),"")</f>
        <v/>
      </c>
      <c r="T24" s="215" t="str">
        <f>IFERROR(IF(COUNT(OtherForeign!U16),(OtherForeign!U16),""),"")</f>
        <v/>
      </c>
      <c r="U24" s="135" t="str">
        <f>+IFERROR(IF(COUNT(L24,T24),ROUND(SUM(L24,T24)/SUM('Shareholding Pattern'!$L$78,'Shareholding Pattern'!$T$78)*100,2),""),0)</f>
        <v/>
      </c>
      <c r="V24" s="207" t="str">
        <f>IFERROR(IF(COUNT(OtherForeign!W16),(OtherForeign!W16),""),"")</f>
        <v/>
      </c>
      <c r="W24" s="219" t="str">
        <f t="shared" si="3"/>
        <v/>
      </c>
      <c r="X24" s="207" t="str">
        <f>IFERROR(IF(COUNT(OtherForeign!Y16),(OtherForeign!Y16),""),"")</f>
        <v/>
      </c>
      <c r="Y24" s="135" t="str">
        <f t="shared" si="4"/>
        <v/>
      </c>
      <c r="Z24" s="215" t="str">
        <f>IFERROR(IF(COUNT(OtherForeign!AA16),(OtherForeign!AA16),""),"")</f>
        <v/>
      </c>
      <c r="AA24" s="542"/>
      <c r="AB24" s="543"/>
      <c r="AC24" s="544"/>
      <c r="AH24" t="s">
        <v>289</v>
      </c>
      <c r="AR24" t="s">
        <v>175</v>
      </c>
    </row>
    <row r="25" spans="5:58" ht="20.100000000000001" customHeight="1">
      <c r="E25" s="564" t="s">
        <v>43</v>
      </c>
      <c r="F25" s="564"/>
      <c r="G25" s="564"/>
      <c r="H25" s="158" t="str">
        <f>+IFERROR(IF(COUNT(H20:H24),ROUND(SUM(H20:H24),0),""),"")</f>
        <v/>
      </c>
      <c r="I25" s="158" t="str">
        <f t="shared" ref="I25:Z25" si="5">+IFERROR(IF(COUNT(I20:I24),ROUND(SUM(I20:I24),0),""),"")</f>
        <v/>
      </c>
      <c r="J25" s="158" t="str">
        <f t="shared" si="5"/>
        <v/>
      </c>
      <c r="K25" s="156" t="str">
        <f t="shared" si="5"/>
        <v/>
      </c>
      <c r="L25" s="158" t="str">
        <f t="shared" si="5"/>
        <v/>
      </c>
      <c r="M25" s="171" t="str">
        <f>+IFERROR(IF(COUNT(L25),ROUND(L25/'Shareholding Pattern'!$L$78*100,2),""),0)</f>
        <v/>
      </c>
      <c r="N25" s="157" t="str">
        <f t="shared" si="5"/>
        <v/>
      </c>
      <c r="O25" s="157" t="str">
        <f t="shared" si="5"/>
        <v/>
      </c>
      <c r="P25" s="158" t="str">
        <f t="shared" si="5"/>
        <v/>
      </c>
      <c r="Q25" s="179" t="str">
        <f>IFERROR(IF(COUNT(P25),ROUND(P25/$P$79*100,2),""),0)</f>
        <v/>
      </c>
      <c r="R25" s="336" t="str">
        <f t="shared" si="5"/>
        <v/>
      </c>
      <c r="S25" s="336" t="str">
        <f t="shared" si="5"/>
        <v/>
      </c>
      <c r="T25" s="158" t="str">
        <f t="shared" si="5"/>
        <v/>
      </c>
      <c r="U25" s="136" t="str">
        <f>+IFERROR(IF(COUNT(L25,T25),ROUND(SUM(L25,T25)/SUM('Shareholding Pattern'!$L$78,'Shareholding Pattern'!$T$78)*100,2),""),0)</f>
        <v/>
      </c>
      <c r="V25" s="158" t="str">
        <f t="shared" si="5"/>
        <v/>
      </c>
      <c r="W25" s="183" t="str">
        <f t="shared" si="3"/>
        <v/>
      </c>
      <c r="X25" s="64" t="str">
        <f t="shared" si="5"/>
        <v/>
      </c>
      <c r="Y25" s="137" t="str">
        <f t="shared" si="4"/>
        <v/>
      </c>
      <c r="Z25" s="158" t="str">
        <f t="shared" si="5"/>
        <v/>
      </c>
      <c r="AA25" s="545"/>
      <c r="AB25" s="546"/>
      <c r="AC25" s="547"/>
      <c r="AR25" t="s">
        <v>176</v>
      </c>
    </row>
    <row r="26" spans="5:58" ht="36.75" customHeight="1">
      <c r="E26" s="565" t="s">
        <v>88</v>
      </c>
      <c r="F26" s="565"/>
      <c r="G26" s="565"/>
      <c r="H26" s="158">
        <f t="shared" ref="H26:Z26" si="6">+IFERROR(IF(COUNT(H18,H25),ROUND(SUM(H18,H25),0),""),"")</f>
        <v>8</v>
      </c>
      <c r="I26" s="158">
        <f t="shared" si="6"/>
        <v>2171176</v>
      </c>
      <c r="J26" s="158" t="str">
        <f t="shared" si="6"/>
        <v/>
      </c>
      <c r="K26" s="156" t="str">
        <f t="shared" si="6"/>
        <v/>
      </c>
      <c r="L26" s="158">
        <f t="shared" si="6"/>
        <v>2171176</v>
      </c>
      <c r="M26" s="171">
        <f>+IFERROR(IF(COUNT(L26),ROUND(L26/'Shareholding Pattern'!$L$78*100,2),""),0)</f>
        <v>72.3</v>
      </c>
      <c r="N26" s="157">
        <f t="shared" si="6"/>
        <v>2171176</v>
      </c>
      <c r="O26" s="157" t="str">
        <f t="shared" si="6"/>
        <v/>
      </c>
      <c r="P26" s="158">
        <f t="shared" si="6"/>
        <v>2171176</v>
      </c>
      <c r="Q26" s="179">
        <f>IFERROR(IF(COUNT(P26),ROUND(P26/$P$79*100,2),""),0)</f>
        <v>72.3</v>
      </c>
      <c r="R26" s="336" t="str">
        <f t="shared" si="6"/>
        <v/>
      </c>
      <c r="S26" s="336" t="str">
        <f t="shared" si="6"/>
        <v/>
      </c>
      <c r="T26" s="158" t="str">
        <f t="shared" si="6"/>
        <v/>
      </c>
      <c r="U26" s="136">
        <f>+IFERROR(IF(COUNT(L26,T26),ROUND(SUM(L26,T26)/SUM('Shareholding Pattern'!$L$78,'Shareholding Pattern'!$T$78)*100,2),""),0)</f>
        <v>72.3</v>
      </c>
      <c r="V26" s="158" t="str">
        <f t="shared" si="6"/>
        <v/>
      </c>
      <c r="W26" s="183" t="str">
        <f>+IFERROR(IF(COUNT(V26),ROUND(SUM(V26)/SUM(L26)*100,2),""),0)</f>
        <v/>
      </c>
      <c r="X26" s="158" t="str">
        <f t="shared" si="6"/>
        <v/>
      </c>
      <c r="Y26" s="137" t="str">
        <f t="shared" si="4"/>
        <v/>
      </c>
      <c r="Z26" s="158">
        <f t="shared" si="6"/>
        <v>2171176</v>
      </c>
      <c r="AA26" s="548"/>
      <c r="AB26" s="549"/>
      <c r="AC26" s="550"/>
      <c r="AR26" t="s">
        <v>177</v>
      </c>
    </row>
    <row r="27" spans="5:58" ht="33" customHeight="1">
      <c r="E27" s="155"/>
      <c r="F27" s="230" t="s">
        <v>369</v>
      </c>
      <c r="M27"/>
      <c r="N27"/>
      <c r="O27"/>
      <c r="Q27"/>
      <c r="U27"/>
      <c r="V27"/>
      <c r="W27"/>
      <c r="X27"/>
      <c r="Y27"/>
    </row>
    <row r="28" spans="5:58" ht="31.5" customHeight="1">
      <c r="E28" s="117" t="s">
        <v>44</v>
      </c>
      <c r="F28" s="306" t="s">
        <v>45</v>
      </c>
      <c r="G28" s="307"/>
      <c r="H28" s="348" t="s">
        <v>449</v>
      </c>
      <c r="I28" s="337"/>
      <c r="J28" s="337"/>
      <c r="K28" s="307"/>
      <c r="L28" s="307"/>
      <c r="M28" s="307"/>
      <c r="N28" s="307"/>
      <c r="O28" s="307"/>
      <c r="P28" s="337"/>
      <c r="Q28" s="307"/>
      <c r="R28" s="337"/>
      <c r="S28" s="337"/>
      <c r="T28" s="337"/>
      <c r="U28" s="307"/>
      <c r="V28" s="307"/>
      <c r="W28" s="307"/>
      <c r="X28" s="307"/>
      <c r="Y28" s="307"/>
      <c r="Z28" s="403"/>
      <c r="AA28" s="403"/>
      <c r="AB28" s="403"/>
      <c r="AC28" s="345"/>
    </row>
    <row r="29" spans="5:58" ht="20.100000000000001" customHeight="1">
      <c r="E29" s="107" t="s">
        <v>24</v>
      </c>
      <c r="F29" s="557" t="s">
        <v>655</v>
      </c>
      <c r="G29" s="558"/>
      <c r="H29" s="558"/>
      <c r="I29" s="558"/>
      <c r="J29" s="558"/>
      <c r="K29" s="558"/>
      <c r="L29" s="558"/>
      <c r="M29" s="558"/>
      <c r="N29" s="558"/>
      <c r="O29" s="558"/>
      <c r="P29" s="558"/>
      <c r="Q29" s="558"/>
      <c r="R29" s="558"/>
      <c r="S29" s="558"/>
      <c r="T29" s="558"/>
      <c r="U29" s="558"/>
      <c r="V29" s="558"/>
      <c r="W29" s="558"/>
      <c r="X29" s="558"/>
      <c r="Y29" s="558"/>
      <c r="Z29" s="558"/>
      <c r="AA29" s="558"/>
      <c r="AB29" s="558"/>
      <c r="AC29" s="559"/>
    </row>
    <row r="30" spans="5:58" ht="20.100000000000001" customHeight="1">
      <c r="E30" s="109" t="s">
        <v>26</v>
      </c>
      <c r="F30" s="236" t="s">
        <v>46</v>
      </c>
      <c r="H30" s="277"/>
      <c r="I30" s="277"/>
      <c r="J30" s="277"/>
      <c r="K30" s="131"/>
      <c r="L30" s="212" t="str">
        <f>+IFERROR(IF(COUNT(I30:K30),ROUND(SUM(I30:K30),0),""),"")</f>
        <v/>
      </c>
      <c r="M30" s="213" t="str">
        <f>+IFERROR(IF(COUNT(L30),ROUND(L30/'Shareholding Pattern'!$L$78*100,2),""),"")</f>
        <v/>
      </c>
      <c r="N30" s="305"/>
      <c r="O30" s="131"/>
      <c r="P30" s="188" t="str">
        <f>+IFERROR(IF(COUNT(N30:O30),ROUND(SUM(N30:O30),0),""),"")</f>
        <v/>
      </c>
      <c r="Q30" s="178" t="str">
        <f>+IFERROR(IF(COUNT(P30),ROUND(P30/'Shareholding Pattern'!$P$79*100,2),""),"")</f>
        <v/>
      </c>
      <c r="R30" s="277"/>
      <c r="S30" s="277"/>
      <c r="T30" s="188" t="str">
        <f>+IFERROR(IF(COUNT(R30:S30),ROUND(SUM(R30:S30),0),""),"")</f>
        <v/>
      </c>
      <c r="U30" s="214" t="str">
        <f>+IFERROR(IF(COUNT(L30,T30),ROUND(SUM(L30,T30)/SUM('Shareholding Pattern'!$L$78,'Shareholding Pattern'!$T$78)*100,2),""),"")</f>
        <v/>
      </c>
      <c r="V30" s="131"/>
      <c r="W30" s="182" t="str">
        <f t="shared" ref="W30:W48" si="7">+IFERROR(IF(COUNT(V30),ROUND(SUM(V30)/SUM(L30)*100,2),""),0)</f>
        <v/>
      </c>
      <c r="X30" s="571"/>
      <c r="Y30" s="572"/>
      <c r="Z30" s="277"/>
      <c r="AA30" s="277"/>
      <c r="AB30" s="277"/>
      <c r="AC30" s="277"/>
      <c r="AH30" t="s">
        <v>290</v>
      </c>
      <c r="AR30" t="s">
        <v>271</v>
      </c>
      <c r="AX30" t="s">
        <v>290</v>
      </c>
      <c r="AZ30" t="s">
        <v>205</v>
      </c>
      <c r="BF30" t="s">
        <v>319</v>
      </c>
    </row>
    <row r="31" spans="5:58" ht="20.100000000000001" customHeight="1">
      <c r="E31" s="109" t="s">
        <v>28</v>
      </c>
      <c r="F31" s="233" t="s">
        <v>47</v>
      </c>
      <c r="H31" s="277"/>
      <c r="I31" s="277"/>
      <c r="J31" s="277"/>
      <c r="K31" s="131"/>
      <c r="L31" s="188" t="str">
        <f t="shared" ref="L31:L48" si="8">+IFERROR(IF(COUNT(I31:K31),ROUND(SUM(I31:K31),0),""),"")</f>
        <v/>
      </c>
      <c r="M31" s="213" t="str">
        <f>+IFERROR(IF(COUNT(L31),ROUND(L31/'Shareholding Pattern'!$L$78*100,2),""),"")</f>
        <v/>
      </c>
      <c r="N31" s="305"/>
      <c r="O31" s="131"/>
      <c r="P31" s="188" t="str">
        <f t="shared" ref="P31:P48" si="9">+IFERROR(IF(COUNT(N31:O31),ROUND(SUM(N31:O31),0),""),"")</f>
        <v/>
      </c>
      <c r="Q31" s="178" t="str">
        <f>+IFERROR(IF(COUNT(P31),ROUND(P31/'Shareholding Pattern'!$P$79*100,2),""),"")</f>
        <v/>
      </c>
      <c r="R31" s="277"/>
      <c r="S31" s="277"/>
      <c r="T31" s="188" t="str">
        <f t="shared" ref="T31:T48" si="10">+IFERROR(IF(COUNT(R31:S31),ROUND(SUM(R31:S31),0),""),"")</f>
        <v/>
      </c>
      <c r="U31" s="214" t="str">
        <f>+IFERROR(IF(COUNT(L31,T31),ROUND(SUM(L31,T31)/SUM('Shareholding Pattern'!$L$78,'Shareholding Pattern'!$T$78)*100,2),""),"")</f>
        <v/>
      </c>
      <c r="V31" s="131"/>
      <c r="W31" s="182" t="str">
        <f t="shared" si="7"/>
        <v/>
      </c>
      <c r="X31" s="573"/>
      <c r="Y31" s="574"/>
      <c r="Z31" s="277"/>
      <c r="AA31" s="277"/>
      <c r="AB31" s="277"/>
      <c r="AC31" s="277"/>
      <c r="AH31" t="s">
        <v>291</v>
      </c>
      <c r="AR31" t="s">
        <v>178</v>
      </c>
      <c r="AX31" t="s">
        <v>291</v>
      </c>
      <c r="AZ31" t="s">
        <v>206</v>
      </c>
      <c r="BF31" t="s">
        <v>309</v>
      </c>
    </row>
    <row r="32" spans="5:58" ht="20.100000000000001" customHeight="1">
      <c r="E32" s="109" t="s">
        <v>30</v>
      </c>
      <c r="F32" s="233" t="s">
        <v>48</v>
      </c>
      <c r="H32" s="277"/>
      <c r="I32" s="277"/>
      <c r="J32" s="277"/>
      <c r="K32" s="131"/>
      <c r="L32" s="188" t="str">
        <f t="shared" si="8"/>
        <v/>
      </c>
      <c r="M32" s="213" t="str">
        <f>+IFERROR(IF(COUNT(L32),ROUND(L32/'Shareholding Pattern'!$L$78*100,2),""),"")</f>
        <v/>
      </c>
      <c r="N32" s="305"/>
      <c r="O32" s="131"/>
      <c r="P32" s="188" t="str">
        <f t="shared" si="9"/>
        <v/>
      </c>
      <c r="Q32" s="178" t="str">
        <f>+IFERROR(IF(COUNT(P32),ROUND(P32/'Shareholding Pattern'!$P$79*100,2),""),"")</f>
        <v/>
      </c>
      <c r="R32" s="277"/>
      <c r="S32" s="277"/>
      <c r="T32" s="188" t="str">
        <f t="shared" si="10"/>
        <v/>
      </c>
      <c r="U32" s="214" t="str">
        <f>+IFERROR(IF(COUNT(L32,T32),ROUND(SUM(L32,T32)/SUM('Shareholding Pattern'!$L$78,'Shareholding Pattern'!$T$78)*100,2),""),"")</f>
        <v/>
      </c>
      <c r="V32" s="131"/>
      <c r="W32" s="182" t="str">
        <f t="shared" si="7"/>
        <v/>
      </c>
      <c r="X32" s="573"/>
      <c r="Y32" s="574"/>
      <c r="Z32" s="277"/>
      <c r="AA32" s="277"/>
      <c r="AB32" s="277"/>
      <c r="AC32" s="277"/>
      <c r="AH32" t="s">
        <v>799</v>
      </c>
      <c r="AR32" t="s">
        <v>179</v>
      </c>
      <c r="AX32" t="s">
        <v>799</v>
      </c>
      <c r="AZ32" t="s">
        <v>207</v>
      </c>
      <c r="BF32" t="s">
        <v>310</v>
      </c>
    </row>
    <row r="33" spans="5:58" ht="20.100000000000001" customHeight="1">
      <c r="E33" s="109" t="s">
        <v>32</v>
      </c>
      <c r="F33" s="233" t="s">
        <v>285</v>
      </c>
      <c r="H33" s="277"/>
      <c r="I33" s="277"/>
      <c r="J33" s="277"/>
      <c r="K33" s="131"/>
      <c r="L33" s="188" t="str">
        <f t="shared" si="8"/>
        <v/>
      </c>
      <c r="M33" s="213" t="str">
        <f>+IFERROR(IF(COUNT(L33),ROUND(L33/'Shareholding Pattern'!$L$78*100,2),""),"")</f>
        <v/>
      </c>
      <c r="N33" s="305"/>
      <c r="O33" s="131"/>
      <c r="P33" s="188" t="str">
        <f t="shared" si="9"/>
        <v/>
      </c>
      <c r="Q33" s="178" t="str">
        <f>+IFERROR(IF(COUNT(P33),ROUND(P33/'Shareholding Pattern'!$P$79*100,2),""),"")</f>
        <v/>
      </c>
      <c r="R33" s="277"/>
      <c r="S33" s="277"/>
      <c r="T33" s="188" t="str">
        <f t="shared" si="10"/>
        <v/>
      </c>
      <c r="U33" s="214" t="str">
        <f>+IFERROR(IF(COUNT(L33,T33),ROUND(SUM(L33,T33)/SUM('Shareholding Pattern'!$L$78,'Shareholding Pattern'!$T$78)*100,2),""),"")</f>
        <v/>
      </c>
      <c r="V33" s="131"/>
      <c r="W33" s="182" t="str">
        <f t="shared" si="7"/>
        <v/>
      </c>
      <c r="X33" s="573"/>
      <c r="Y33" s="574"/>
      <c r="Z33" s="277"/>
      <c r="AA33" s="277"/>
      <c r="AB33" s="277"/>
      <c r="AC33" s="277"/>
      <c r="AH33" t="s">
        <v>294</v>
      </c>
      <c r="AR33" t="s">
        <v>719</v>
      </c>
      <c r="AX33" t="s">
        <v>294</v>
      </c>
      <c r="AZ33" t="s">
        <v>745</v>
      </c>
      <c r="BF33" t="s">
        <v>744</v>
      </c>
    </row>
    <row r="34" spans="5:58" ht="20.100000000000001" customHeight="1">
      <c r="E34" s="109" t="s">
        <v>42</v>
      </c>
      <c r="F34" s="233" t="s">
        <v>52</v>
      </c>
      <c r="H34" s="277"/>
      <c r="I34" s="277"/>
      <c r="J34" s="277"/>
      <c r="K34" s="131"/>
      <c r="L34" s="188" t="str">
        <f t="shared" si="8"/>
        <v/>
      </c>
      <c r="M34" s="213" t="str">
        <f>+IFERROR(IF(COUNT(L34),ROUND(L34/'Shareholding Pattern'!$L$78*100,2),""),"")</f>
        <v/>
      </c>
      <c r="N34" s="305"/>
      <c r="O34" s="131"/>
      <c r="P34" s="188" t="str">
        <f t="shared" si="9"/>
        <v/>
      </c>
      <c r="Q34" s="178" t="str">
        <f>+IFERROR(IF(COUNT(P34),ROUND(P34/'Shareholding Pattern'!$P$79*100,2),""),"")</f>
        <v/>
      </c>
      <c r="R34" s="277"/>
      <c r="S34" s="277"/>
      <c r="T34" s="188" t="str">
        <f t="shared" si="10"/>
        <v/>
      </c>
      <c r="U34" s="214" t="str">
        <f>+IFERROR(IF(COUNT(L34,T34),ROUND(SUM(L34,T34)/SUM('Shareholding Pattern'!$L$78,'Shareholding Pattern'!$T$78)*100,2),""),"")</f>
        <v/>
      </c>
      <c r="V34" s="131"/>
      <c r="W34" s="182" t="str">
        <f t="shared" si="7"/>
        <v/>
      </c>
      <c r="X34" s="573"/>
      <c r="Y34" s="574"/>
      <c r="Z34" s="277"/>
      <c r="AA34" s="277"/>
      <c r="AB34" s="277"/>
      <c r="AC34" s="277"/>
      <c r="AH34" t="s">
        <v>295</v>
      </c>
      <c r="AR34" t="s">
        <v>181</v>
      </c>
      <c r="AX34" t="s">
        <v>295</v>
      </c>
      <c r="AZ34" t="s">
        <v>209</v>
      </c>
      <c r="BF34" t="s">
        <v>312</v>
      </c>
    </row>
    <row r="35" spans="5:58" ht="20.100000000000001" customHeight="1">
      <c r="E35" s="109" t="s">
        <v>50</v>
      </c>
      <c r="F35" s="233" t="s">
        <v>54</v>
      </c>
      <c r="H35" s="277"/>
      <c r="I35" s="277"/>
      <c r="J35" s="277"/>
      <c r="K35" s="131"/>
      <c r="L35" s="188" t="str">
        <f t="shared" si="8"/>
        <v/>
      </c>
      <c r="M35" s="213" t="str">
        <f>+IFERROR(IF(COUNT(L35),ROUND(L35/'Shareholding Pattern'!$L$78*100,2),""),"")</f>
        <v/>
      </c>
      <c r="N35" s="305"/>
      <c r="O35" s="131"/>
      <c r="P35" s="188" t="str">
        <f t="shared" si="9"/>
        <v/>
      </c>
      <c r="Q35" s="178" t="str">
        <f>+IFERROR(IF(COUNT(P35),ROUND(P35/'Shareholding Pattern'!$P$79*100,2),""),"")</f>
        <v/>
      </c>
      <c r="R35" s="277"/>
      <c r="S35" s="277"/>
      <c r="T35" s="188" t="str">
        <f t="shared" si="10"/>
        <v/>
      </c>
      <c r="U35" s="214" t="str">
        <f>+IFERROR(IF(COUNT(L35,T35),ROUND(SUM(L35,T35)/SUM('Shareholding Pattern'!$L$78,'Shareholding Pattern'!$T$78)*100,2),""),"")</f>
        <v/>
      </c>
      <c r="V35" s="131"/>
      <c r="W35" s="182" t="str">
        <f t="shared" si="7"/>
        <v/>
      </c>
      <c r="X35" s="573"/>
      <c r="Y35" s="574"/>
      <c r="Z35" s="277"/>
      <c r="AA35" s="277"/>
      <c r="AB35" s="277"/>
      <c r="AC35" s="277"/>
      <c r="AH35" t="s">
        <v>296</v>
      </c>
      <c r="AR35" t="s">
        <v>182</v>
      </c>
      <c r="AX35" t="s">
        <v>296</v>
      </c>
      <c r="AZ35" t="s">
        <v>210</v>
      </c>
      <c r="BF35" t="s">
        <v>313</v>
      </c>
    </row>
    <row r="36" spans="5:58" ht="20.100000000000001" customHeight="1">
      <c r="E36" s="109" t="s">
        <v>51</v>
      </c>
      <c r="F36" s="381" t="s">
        <v>652</v>
      </c>
      <c r="H36" s="277"/>
      <c r="I36" s="277"/>
      <c r="J36" s="277"/>
      <c r="K36" s="131"/>
      <c r="L36" s="188" t="str">
        <f t="shared" si="8"/>
        <v/>
      </c>
      <c r="M36" s="213" t="str">
        <f>+IFERROR(IF(COUNT(L36),ROUND(L36/'Shareholding Pattern'!$L$78*100,2),""),"")</f>
        <v/>
      </c>
      <c r="N36" s="305"/>
      <c r="O36" s="131"/>
      <c r="P36" s="188" t="str">
        <f t="shared" si="9"/>
        <v/>
      </c>
      <c r="Q36" s="178" t="str">
        <f>+IFERROR(IF(COUNT(P36),ROUND(P36/'Shareholding Pattern'!$P$79*100,2),""),"")</f>
        <v/>
      </c>
      <c r="R36" s="277"/>
      <c r="S36" s="277"/>
      <c r="T36" s="188" t="str">
        <f t="shared" si="10"/>
        <v/>
      </c>
      <c r="U36" s="214" t="str">
        <f>+IFERROR(IF(COUNT(L36,T36),ROUND(SUM(L36,T36)/SUM('Shareholding Pattern'!$L$78,'Shareholding Pattern'!$T$78)*100,2),""),"")</f>
        <v/>
      </c>
      <c r="V36" s="131"/>
      <c r="W36" s="182" t="str">
        <f t="shared" si="7"/>
        <v/>
      </c>
      <c r="X36" s="573"/>
      <c r="Y36" s="574"/>
      <c r="Z36" s="277"/>
      <c r="AA36" s="277"/>
      <c r="AB36" s="277"/>
      <c r="AC36" s="277"/>
      <c r="AH36" t="s">
        <v>826</v>
      </c>
      <c r="AR36" t="s">
        <v>720</v>
      </c>
      <c r="AX36" t="s">
        <v>826</v>
      </c>
      <c r="AZ36" t="s">
        <v>747</v>
      </c>
      <c r="BF36" t="s">
        <v>746</v>
      </c>
    </row>
    <row r="37" spans="5:58" ht="20.100000000000001" customHeight="1">
      <c r="E37" s="109" t="s">
        <v>53</v>
      </c>
      <c r="F37" s="387" t="s">
        <v>653</v>
      </c>
      <c r="H37" s="277"/>
      <c r="I37" s="277"/>
      <c r="J37" s="277"/>
      <c r="K37" s="131"/>
      <c r="L37" s="188" t="str">
        <f t="shared" si="8"/>
        <v/>
      </c>
      <c r="M37" s="213" t="str">
        <f>+IFERROR(IF(COUNT(L37),ROUND(L37/'Shareholding Pattern'!$L$78*100,2),""),"")</f>
        <v/>
      </c>
      <c r="N37" s="305"/>
      <c r="O37" s="131"/>
      <c r="P37" s="188" t="str">
        <f t="shared" si="9"/>
        <v/>
      </c>
      <c r="Q37" s="178" t="str">
        <f>+IFERROR(IF(COUNT(P37),ROUND(P37/'Shareholding Pattern'!$P$79*100,2),""),"")</f>
        <v/>
      </c>
      <c r="R37" s="277"/>
      <c r="S37" s="277"/>
      <c r="T37" s="188" t="str">
        <f t="shared" si="10"/>
        <v/>
      </c>
      <c r="U37" s="214" t="str">
        <f>+IFERROR(IF(COUNT(L37,T37),ROUND(SUM(L37,T37)/SUM('Shareholding Pattern'!$L$78,'Shareholding Pattern'!$T$78)*100,2),""),"")</f>
        <v/>
      </c>
      <c r="V37" s="131"/>
      <c r="W37" s="182" t="str">
        <f t="shared" si="7"/>
        <v/>
      </c>
      <c r="X37" s="573"/>
      <c r="Y37" s="574"/>
      <c r="Z37" s="277"/>
      <c r="AA37" s="277"/>
      <c r="AB37" s="277"/>
      <c r="AC37" s="277"/>
      <c r="AH37" t="s">
        <v>827</v>
      </c>
      <c r="AR37" t="s">
        <v>721</v>
      </c>
      <c r="AX37" t="s">
        <v>827</v>
      </c>
      <c r="AZ37" t="s">
        <v>749</v>
      </c>
      <c r="BF37" t="s">
        <v>748</v>
      </c>
    </row>
    <row r="38" spans="5:58" ht="20.100000000000001" customHeight="1">
      <c r="E38" s="376" t="s">
        <v>55</v>
      </c>
      <c r="F38" s="233" t="s">
        <v>62</v>
      </c>
      <c r="H38" s="277"/>
      <c r="I38" s="277"/>
      <c r="J38" s="277"/>
      <c r="K38" s="131"/>
      <c r="L38" s="188" t="str">
        <f t="shared" si="8"/>
        <v/>
      </c>
      <c r="M38" s="213" t="str">
        <f>+IFERROR(IF(COUNT(L38),ROUND(L38/'Shareholding Pattern'!$L$78*100,2),""),"")</f>
        <v/>
      </c>
      <c r="N38" s="305"/>
      <c r="O38" s="131"/>
      <c r="P38" s="188" t="str">
        <f t="shared" si="9"/>
        <v/>
      </c>
      <c r="Q38" s="178" t="str">
        <f>+IFERROR(IF(COUNT(P38),ROUND(P38/'Shareholding Pattern'!$P$79*100,2),""),"")</f>
        <v/>
      </c>
      <c r="R38" s="277"/>
      <c r="S38" s="277"/>
      <c r="T38" s="188" t="str">
        <f t="shared" si="10"/>
        <v/>
      </c>
      <c r="U38" s="214" t="str">
        <f>+IFERROR(IF(COUNT(L38,T38),ROUND(SUM(L38,T38)/SUM('Shareholding Pattern'!$L$78,'Shareholding Pattern'!$T$78)*100,2),""),"")</f>
        <v/>
      </c>
      <c r="V38" s="131"/>
      <c r="W38" s="182" t="str">
        <f t="shared" si="7"/>
        <v/>
      </c>
      <c r="X38" s="573"/>
      <c r="Y38" s="574"/>
      <c r="Z38" s="277"/>
      <c r="AA38" s="277"/>
      <c r="AB38" s="277"/>
      <c r="AC38" s="277"/>
      <c r="AH38" t="s">
        <v>197</v>
      </c>
      <c r="AR38" t="s">
        <v>183</v>
      </c>
      <c r="AX38" t="s">
        <v>197</v>
      </c>
      <c r="AZ38" t="s">
        <v>331</v>
      </c>
      <c r="BF38" t="s">
        <v>314</v>
      </c>
    </row>
    <row r="39" spans="5:58" ht="20.100000000000001" customHeight="1">
      <c r="E39" s="109" t="s">
        <v>670</v>
      </c>
      <c r="F39" s="388" t="s">
        <v>654</v>
      </c>
      <c r="H39" s="277"/>
      <c r="I39" s="277"/>
      <c r="J39" s="277"/>
      <c r="K39" s="131"/>
      <c r="L39" s="188" t="str">
        <f t="shared" si="8"/>
        <v/>
      </c>
      <c r="M39" s="213" t="str">
        <f>+IFERROR(IF(COUNT(L39),ROUND(L39/'Shareholding Pattern'!$L$78*100,2),""),"")</f>
        <v/>
      </c>
      <c r="N39" s="305"/>
      <c r="O39" s="131"/>
      <c r="P39" s="188" t="str">
        <f t="shared" si="9"/>
        <v/>
      </c>
      <c r="Q39" s="178" t="str">
        <f>+IFERROR(IF(COUNT(P39),ROUND(P39/'Shareholding Pattern'!$P$79*100,2),""),"")</f>
        <v/>
      </c>
      <c r="R39" s="277"/>
      <c r="S39" s="277"/>
      <c r="T39" s="188" t="str">
        <f t="shared" si="10"/>
        <v/>
      </c>
      <c r="U39" s="214" t="str">
        <f>+IFERROR(IF(COUNT(L39,T39),ROUND(SUM(L39,T39)/SUM('Shareholding Pattern'!$L$78,'Shareholding Pattern'!$T$78)*100,2),""),"")</f>
        <v/>
      </c>
      <c r="V39" s="131"/>
      <c r="W39" s="182" t="str">
        <f t="shared" si="7"/>
        <v/>
      </c>
      <c r="X39" s="573"/>
      <c r="Y39" s="574"/>
      <c r="Z39" s="277"/>
      <c r="AA39" s="277"/>
      <c r="AB39" s="277"/>
      <c r="AC39" s="277"/>
      <c r="AH39" t="s">
        <v>654</v>
      </c>
      <c r="AR39" t="s">
        <v>722</v>
      </c>
      <c r="AX39" t="s">
        <v>654</v>
      </c>
      <c r="AZ39" t="s">
        <v>752</v>
      </c>
      <c r="BF39" t="s">
        <v>750</v>
      </c>
    </row>
    <row r="40" spans="5:58" ht="20.100000000000001" customHeight="1">
      <c r="E40" s="115" t="s">
        <v>671</v>
      </c>
      <c r="F40" s="235" t="s">
        <v>33</v>
      </c>
      <c r="H40" s="277"/>
      <c r="I40" s="277"/>
      <c r="J40" s="277"/>
      <c r="K40" s="131"/>
      <c r="L40" s="188" t="str">
        <f t="shared" si="8"/>
        <v/>
      </c>
      <c r="M40" s="213" t="str">
        <f>+IFERROR(IF(COUNT(L40),ROUND(L40/'Shareholding Pattern'!$L$78*100,2),""),"")</f>
        <v/>
      </c>
      <c r="N40" s="305"/>
      <c r="O40" s="131"/>
      <c r="P40" s="188" t="str">
        <f t="shared" si="9"/>
        <v/>
      </c>
      <c r="Q40" s="178" t="str">
        <f>+IFERROR(IF(COUNT(P40),ROUND(P40/'Shareholding Pattern'!$P$79*100,2),""),"")</f>
        <v/>
      </c>
      <c r="R40" s="277"/>
      <c r="S40" s="277"/>
      <c r="T40" s="188" t="str">
        <f t="shared" si="10"/>
        <v/>
      </c>
      <c r="U40" s="214" t="str">
        <f>+IFERROR(IF(COUNT(L40,T40),ROUND(SUM(L40,T40)/SUM('Shareholding Pattern'!$L$78,'Shareholding Pattern'!$T$78)*100,2),""),"")</f>
        <v/>
      </c>
      <c r="V40" s="131"/>
      <c r="W40" s="182" t="str">
        <f t="shared" si="7"/>
        <v/>
      </c>
      <c r="X40" s="573"/>
      <c r="Y40" s="574"/>
      <c r="Z40" s="277"/>
      <c r="AA40" s="277"/>
      <c r="AB40" s="277"/>
      <c r="AC40" s="277"/>
      <c r="AH40" t="s">
        <v>297</v>
      </c>
      <c r="AR40" t="s">
        <v>723</v>
      </c>
      <c r="AX40" t="s">
        <v>297</v>
      </c>
      <c r="AZ40" t="s">
        <v>753</v>
      </c>
      <c r="BF40" t="s">
        <v>751</v>
      </c>
    </row>
    <row r="41" spans="5:58" ht="20.100000000000001" customHeight="1">
      <c r="E41" s="564" t="s">
        <v>56</v>
      </c>
      <c r="F41" s="564"/>
      <c r="G41" s="564"/>
      <c r="H41" s="64" t="str">
        <f>+IFERROR(IF(COUNT(H30:H40),ROUND(SUM(H30:H40),0),""),"")</f>
        <v/>
      </c>
      <c r="I41" s="64" t="str">
        <f t="shared" ref="I41:K41" si="11">+IFERROR(IF(COUNT(I30:I40),ROUND(SUM(I30:I40),0),""),"")</f>
        <v/>
      </c>
      <c r="J41" s="64" t="str">
        <f t="shared" si="11"/>
        <v/>
      </c>
      <c r="K41" s="64" t="str">
        <f t="shared" si="11"/>
        <v/>
      </c>
      <c r="L41" s="64" t="str">
        <f>+IFERROR(IF(COUNT(I41:K41),ROUND(SUM(I41:K41),0),""),"")</f>
        <v/>
      </c>
      <c r="M41" s="172" t="str">
        <f>+IFERROR(IF(COUNT(L41),ROUND(L41/'Shareholding Pattern'!$L$78*100,2),""),"")</f>
        <v/>
      </c>
      <c r="N41" s="64" t="str">
        <f>+IFERROR(IF(COUNT(N30:N40),ROUND(SUM(N30:N40),0),""),"")</f>
        <v/>
      </c>
      <c r="O41" s="64" t="str">
        <f>+IFERROR(IF(COUNT(O30:O40),ROUND(SUM(O30:O40),0),""),"")</f>
        <v/>
      </c>
      <c r="P41" s="189" t="str">
        <f>+IFERROR(IF(COUNT(N41:O41),ROUND(SUM(N41:O41),0),""),"")</f>
        <v/>
      </c>
      <c r="Q41" s="179" t="str">
        <f>+IFERROR(IF(COUNT(P41),ROUND(P41/'Shareholding Pattern'!$P$79*100,2),""),"")</f>
        <v/>
      </c>
      <c r="R41" s="64" t="str">
        <f>+IFERROR(IF(COUNT(R30:R40),ROUND(SUM(R30:R40),0),""),"")</f>
        <v/>
      </c>
      <c r="S41" s="64" t="str">
        <f>+IFERROR(IF(COUNT(S30:S40),ROUND(SUM(S30:S40),0),""),"")</f>
        <v/>
      </c>
      <c r="T41" s="189" t="str">
        <f>+IFERROR(IF(COUNT(R41:S41),ROUND(SUM(R41:S41),0),""),"")</f>
        <v/>
      </c>
      <c r="U41" s="159" t="str">
        <f>+IFERROR(IF(COUNT(L41,T41),ROUND(SUM(L41,T41)/SUM('Shareholding Pattern'!$L$78,'Shareholding Pattern'!$T$78)*100,2),""),"")</f>
        <v/>
      </c>
      <c r="V41" s="64" t="str">
        <f>+IFERROR(IF(COUNT(V30:V40),ROUND(SUM(V30:V40),0),""),"")</f>
        <v/>
      </c>
      <c r="W41" s="184" t="str">
        <f>+IFERROR(IF(COUNT(V41),ROUND(SUM(V41)/SUM(L41)*100,2),""),0)</f>
        <v/>
      </c>
      <c r="X41" s="575"/>
      <c r="Y41" s="576"/>
      <c r="Z41" s="64" t="str">
        <f>+IFERROR(IF(COUNT(Z30:Z40),ROUND(SUM(Z30:Z40),0),""),"")</f>
        <v/>
      </c>
      <c r="AA41" s="64" t="str">
        <f t="shared" ref="AA41:AC41" si="12">+IFERROR(IF(COUNT(AA30:AA40),ROUND(SUM(AA30:AA40),0),""),"")</f>
        <v/>
      </c>
      <c r="AB41" s="64" t="str">
        <f t="shared" si="12"/>
        <v/>
      </c>
      <c r="AC41" s="64" t="str">
        <f t="shared" si="12"/>
        <v/>
      </c>
      <c r="AR41" t="s">
        <v>805</v>
      </c>
    </row>
    <row r="42" spans="5:58" ht="20.100000000000001" customHeight="1">
      <c r="E42" s="107" t="s">
        <v>36</v>
      </c>
      <c r="F42" s="560" t="s">
        <v>656</v>
      </c>
      <c r="G42" s="561"/>
      <c r="H42" s="561"/>
      <c r="I42" s="561"/>
      <c r="J42" s="561"/>
      <c r="K42" s="561"/>
      <c r="L42" s="561"/>
      <c r="M42" s="561"/>
      <c r="N42" s="561"/>
      <c r="O42" s="561"/>
      <c r="P42" s="561"/>
      <c r="Q42" s="561"/>
      <c r="R42" s="561"/>
      <c r="S42" s="561"/>
      <c r="T42" s="561"/>
      <c r="U42" s="561"/>
      <c r="V42" s="561"/>
      <c r="W42" s="561"/>
      <c r="X42" s="561"/>
      <c r="Y42" s="561"/>
      <c r="Z42" s="561"/>
      <c r="AA42" s="561"/>
      <c r="AB42" s="561"/>
      <c r="AC42" s="562"/>
    </row>
    <row r="43" spans="5:58" ht="20.100000000000001" customHeight="1">
      <c r="E43" s="109" t="s">
        <v>26</v>
      </c>
      <c r="F43" s="389" t="s">
        <v>657</v>
      </c>
      <c r="H43" s="277"/>
      <c r="I43" s="277"/>
      <c r="J43" s="277"/>
      <c r="K43" s="131"/>
      <c r="L43" s="188" t="str">
        <f t="shared" si="8"/>
        <v/>
      </c>
      <c r="M43" s="213" t="str">
        <f>+IFERROR(IF(COUNT(L43),ROUND(L43/'Shareholding Pattern'!$L$78*100,2),""),"")</f>
        <v/>
      </c>
      <c r="N43" s="305"/>
      <c r="O43" s="131"/>
      <c r="P43" s="188" t="str">
        <f t="shared" si="9"/>
        <v/>
      </c>
      <c r="Q43" s="178" t="str">
        <f>+IFERROR(IF(COUNT(P43),ROUND(P43/'Shareholding Pattern'!$P$79*100,2),""),"")</f>
        <v/>
      </c>
      <c r="R43" s="277"/>
      <c r="S43" s="277"/>
      <c r="T43" s="188" t="str">
        <f>+IFERROR(IF(COUNT(R43,S43),ROUND(SUM(R43,S43),0),""),"")</f>
        <v/>
      </c>
      <c r="U43" s="214" t="str">
        <f>+IFERROR(IF(COUNT(L43,T43),ROUND(SUM(L43,T43)/SUM('Shareholding Pattern'!$L$78,'Shareholding Pattern'!$T$78)*100,2),""),"")</f>
        <v/>
      </c>
      <c r="V43" s="131"/>
      <c r="W43" s="182" t="str">
        <f t="shared" si="7"/>
        <v/>
      </c>
      <c r="X43" s="571"/>
      <c r="Y43" s="572"/>
      <c r="Z43" s="277"/>
      <c r="AA43" s="277"/>
      <c r="AB43" s="277"/>
      <c r="AC43" s="277"/>
      <c r="AH43" t="s">
        <v>657</v>
      </c>
      <c r="AR43" t="s">
        <v>724</v>
      </c>
      <c r="AX43" t="s">
        <v>657</v>
      </c>
      <c r="AZ43" t="s">
        <v>755</v>
      </c>
      <c r="BF43" t="s">
        <v>754</v>
      </c>
    </row>
    <row r="44" spans="5:58" ht="20.100000000000001" customHeight="1">
      <c r="E44" s="109" t="s">
        <v>28</v>
      </c>
      <c r="F44" s="233" t="s">
        <v>49</v>
      </c>
      <c r="H44" s="277"/>
      <c r="I44" s="277"/>
      <c r="J44" s="277"/>
      <c r="K44" s="131"/>
      <c r="L44" s="188" t="str">
        <f t="shared" si="8"/>
        <v/>
      </c>
      <c r="M44" s="213" t="str">
        <f>+IFERROR(IF(COUNT(L44),ROUND(L44/'Shareholding Pattern'!$L$78*100,2),""),"")</f>
        <v/>
      </c>
      <c r="N44" s="305"/>
      <c r="O44" s="131"/>
      <c r="P44" s="188" t="str">
        <f t="shared" si="9"/>
        <v/>
      </c>
      <c r="Q44" s="178" t="str">
        <f>+IFERROR(IF(COUNT(P44),ROUND(P44/'Shareholding Pattern'!$P$79*100,2),""),"")</f>
        <v/>
      </c>
      <c r="R44" s="277"/>
      <c r="S44" s="277"/>
      <c r="T44" s="188" t="str">
        <f t="shared" ref="T44:T47" si="13">+IFERROR(IF(COUNT(R44,S44),ROUND(SUM(R44,S44),0),""),"")</f>
        <v/>
      </c>
      <c r="U44" s="214" t="str">
        <f>+IFERROR(IF(COUNT(L44,T44),ROUND(SUM(L44,T44)/SUM('Shareholding Pattern'!$L$78,'Shareholding Pattern'!$T$78)*100,2),""),"")</f>
        <v/>
      </c>
      <c r="V44" s="131"/>
      <c r="W44" s="182" t="str">
        <f t="shared" si="7"/>
        <v/>
      </c>
      <c r="X44" s="573"/>
      <c r="Y44" s="574"/>
      <c r="Z44" s="277"/>
      <c r="AA44" s="277"/>
      <c r="AB44" s="277"/>
      <c r="AC44" s="277"/>
      <c r="AH44" t="s">
        <v>292</v>
      </c>
      <c r="AR44" t="s">
        <v>180</v>
      </c>
      <c r="AX44" t="s">
        <v>292</v>
      </c>
      <c r="AZ44" t="s">
        <v>208</v>
      </c>
      <c r="BF44" t="s">
        <v>311</v>
      </c>
    </row>
    <row r="45" spans="5:58" ht="20.100000000000001" customHeight="1">
      <c r="E45" s="109" t="s">
        <v>30</v>
      </c>
      <c r="F45" s="390" t="s">
        <v>653</v>
      </c>
      <c r="H45" s="277"/>
      <c r="I45" s="277"/>
      <c r="J45" s="277"/>
      <c r="K45" s="131"/>
      <c r="L45" s="188" t="str">
        <f t="shared" si="8"/>
        <v/>
      </c>
      <c r="M45" s="213" t="str">
        <f>+IFERROR(IF(COUNT(L45),ROUND(L45/'Shareholding Pattern'!$L$78*100,2),""),"")</f>
        <v/>
      </c>
      <c r="N45" s="305"/>
      <c r="O45" s="131"/>
      <c r="P45" s="188" t="str">
        <f t="shared" si="9"/>
        <v/>
      </c>
      <c r="Q45" s="178" t="str">
        <f>+IFERROR(IF(COUNT(P45),ROUND(P45/'Shareholding Pattern'!$P$79*100,2),""),"")</f>
        <v/>
      </c>
      <c r="R45" s="277"/>
      <c r="S45" s="277"/>
      <c r="T45" s="188" t="str">
        <f t="shared" si="13"/>
        <v/>
      </c>
      <c r="U45" s="214" t="str">
        <f>+IFERROR(IF(COUNT(L45,T45),ROUND(SUM(L45,T45)/SUM('Shareholding Pattern'!$L$78,'Shareholding Pattern'!$T$78)*100,2),""),"")</f>
        <v/>
      </c>
      <c r="V45" s="131"/>
      <c r="W45" s="182" t="str">
        <f t="shared" si="7"/>
        <v/>
      </c>
      <c r="X45" s="573"/>
      <c r="Y45" s="574"/>
      <c r="Z45" s="277"/>
      <c r="AA45" s="277"/>
      <c r="AB45" s="277"/>
      <c r="AC45" s="277"/>
      <c r="AH45" t="s">
        <v>691</v>
      </c>
      <c r="AR45" t="s">
        <v>725</v>
      </c>
      <c r="AX45" t="s">
        <v>691</v>
      </c>
      <c r="AZ45" t="s">
        <v>757</v>
      </c>
      <c r="BF45" t="s">
        <v>756</v>
      </c>
    </row>
    <row r="46" spans="5:58" ht="20.100000000000001" customHeight="1">
      <c r="E46" s="109" t="s">
        <v>32</v>
      </c>
      <c r="F46" s="233" t="s">
        <v>648</v>
      </c>
      <c r="H46" s="277">
        <v>1</v>
      </c>
      <c r="I46" s="277">
        <v>40000</v>
      </c>
      <c r="J46" s="277"/>
      <c r="K46" s="131"/>
      <c r="L46" s="188">
        <f t="shared" si="8"/>
        <v>40000</v>
      </c>
      <c r="M46" s="213">
        <f>+IFERROR(IF(COUNT(L46),ROUND(L46/'Shareholding Pattern'!$L$78*100,2),""),"")</f>
        <v>1.33</v>
      </c>
      <c r="N46" s="305">
        <v>40000</v>
      </c>
      <c r="O46" s="131"/>
      <c r="P46" s="188">
        <f t="shared" si="9"/>
        <v>40000</v>
      </c>
      <c r="Q46" s="178">
        <f>+IFERROR(IF(COUNT(P46),ROUND(P46/'Shareholding Pattern'!$P$79*100,2),""),"")</f>
        <v>1.33</v>
      </c>
      <c r="R46" s="277"/>
      <c r="S46" s="277"/>
      <c r="T46" s="188" t="str">
        <f t="shared" si="13"/>
        <v/>
      </c>
      <c r="U46" s="214">
        <f>+IFERROR(IF(COUNT(L46,T46),ROUND(SUM(L46,T46)/SUM('Shareholding Pattern'!$L$78,'Shareholding Pattern'!$T$78)*100,2),""),"")</f>
        <v>1.33</v>
      </c>
      <c r="V46" s="131"/>
      <c r="W46" s="182" t="str">
        <f t="shared" si="7"/>
        <v/>
      </c>
      <c r="X46" s="573"/>
      <c r="Y46" s="574"/>
      <c r="Z46" s="277">
        <v>40000</v>
      </c>
      <c r="AA46" s="277">
        <v>0</v>
      </c>
      <c r="AB46" s="277">
        <v>0</v>
      </c>
      <c r="AC46" s="277">
        <v>0</v>
      </c>
      <c r="AH46" t="s">
        <v>293</v>
      </c>
      <c r="AR46" t="s">
        <v>726</v>
      </c>
      <c r="AX46" t="s">
        <v>293</v>
      </c>
      <c r="AZ46" t="s">
        <v>759</v>
      </c>
      <c r="BF46" t="s">
        <v>758</v>
      </c>
    </row>
    <row r="47" spans="5:58" ht="20.100000000000001" customHeight="1">
      <c r="E47" s="109" t="s">
        <v>42</v>
      </c>
      <c r="F47" s="391" t="s">
        <v>658</v>
      </c>
      <c r="H47" s="277"/>
      <c r="I47" s="277"/>
      <c r="J47" s="277"/>
      <c r="K47" s="131"/>
      <c r="L47" s="188" t="str">
        <f t="shared" si="8"/>
        <v/>
      </c>
      <c r="M47" s="213" t="str">
        <f>+IFERROR(IF(COUNT(L47),ROUND(L47/'Shareholding Pattern'!$L$78*100,2),""),"")</f>
        <v/>
      </c>
      <c r="N47" s="305"/>
      <c r="O47" s="131"/>
      <c r="P47" s="188" t="str">
        <f t="shared" si="9"/>
        <v/>
      </c>
      <c r="Q47" s="178" t="str">
        <f>+IFERROR(IF(COUNT(P47),ROUND(P47/'Shareholding Pattern'!$P$79*100,2),""),"")</f>
        <v/>
      </c>
      <c r="R47" s="277"/>
      <c r="S47" s="277"/>
      <c r="T47" s="188" t="str">
        <f t="shared" si="13"/>
        <v/>
      </c>
      <c r="U47" s="214" t="str">
        <f>+IFERROR(IF(COUNT(L47,T47),ROUND(SUM(L47,T47)/SUM('Shareholding Pattern'!$L$78,'Shareholding Pattern'!$T$78)*100,2),""),"")</f>
        <v/>
      </c>
      <c r="V47" s="131"/>
      <c r="W47" s="182" t="str">
        <f t="shared" si="7"/>
        <v/>
      </c>
      <c r="X47" s="573"/>
      <c r="Y47" s="574"/>
      <c r="Z47" s="277"/>
      <c r="AA47" s="277"/>
      <c r="AB47" s="277"/>
      <c r="AC47" s="277"/>
      <c r="AH47" t="s">
        <v>694</v>
      </c>
      <c r="AR47" t="s">
        <v>727</v>
      </c>
      <c r="AX47" t="s">
        <v>694</v>
      </c>
      <c r="AZ47" t="s">
        <v>761</v>
      </c>
      <c r="BF47" t="s">
        <v>760</v>
      </c>
    </row>
    <row r="48" spans="5:58" ht="30">
      <c r="E48" s="377" t="s">
        <v>50</v>
      </c>
      <c r="F48" s="234" t="s">
        <v>64</v>
      </c>
      <c r="H48" s="277"/>
      <c r="I48" s="277"/>
      <c r="J48" s="277"/>
      <c r="K48" s="131"/>
      <c r="L48" s="188" t="str">
        <f t="shared" si="8"/>
        <v/>
      </c>
      <c r="M48" s="213" t="str">
        <f>+IFERROR(IF(COUNT(L48),ROUND(L48/'Shareholding Pattern'!$L$78*100,2),""),"")</f>
        <v/>
      </c>
      <c r="N48" s="305"/>
      <c r="O48" s="131"/>
      <c r="P48" s="188" t="str">
        <f t="shared" si="9"/>
        <v/>
      </c>
      <c r="Q48" s="178" t="str">
        <f>+IFERROR(IF(COUNT(P48),ROUND(P48/'Shareholding Pattern'!$P$79*100,2),""),"")</f>
        <v/>
      </c>
      <c r="R48" s="277"/>
      <c r="S48" s="277"/>
      <c r="T48" s="188" t="str">
        <f t="shared" si="10"/>
        <v/>
      </c>
      <c r="U48" s="214" t="str">
        <f>+IFERROR(IF(COUNT(L48,T48),ROUND(SUM(L48,T48)/SUM('Shareholding Pattern'!$L$78,'Shareholding Pattern'!$T$78)*100,2),""),"")</f>
        <v/>
      </c>
      <c r="V48" s="131"/>
      <c r="W48" s="182" t="str">
        <f t="shared" si="7"/>
        <v/>
      </c>
      <c r="X48" s="573"/>
      <c r="Y48" s="574"/>
      <c r="Z48" s="277"/>
      <c r="AA48" s="277"/>
      <c r="AB48" s="277"/>
      <c r="AC48" s="277"/>
      <c r="AH48" t="s">
        <v>798</v>
      </c>
      <c r="AR48" t="s">
        <v>184</v>
      </c>
      <c r="AX48" t="s">
        <v>798</v>
      </c>
      <c r="AZ48" t="s">
        <v>763</v>
      </c>
      <c r="BF48" t="s">
        <v>762</v>
      </c>
    </row>
    <row r="49" spans="5:58" ht="20.100000000000001" customHeight="1">
      <c r="E49" s="115" t="s">
        <v>51</v>
      </c>
      <c r="F49" s="392" t="s">
        <v>33</v>
      </c>
      <c r="H49" s="277"/>
      <c r="I49" s="277"/>
      <c r="J49" s="277"/>
      <c r="K49" s="131"/>
      <c r="L49" s="188" t="str">
        <f>+IFERROR(IF(COUNT(I49:K49),ROUND(SUM(I49:K49),0),""),"")</f>
        <v/>
      </c>
      <c r="M49" s="213" t="str">
        <f>+IFERROR(IF(COUNT(L49),ROUND(L49/'Shareholding Pattern'!$L$78*100,2),""),"")</f>
        <v/>
      </c>
      <c r="N49" s="305"/>
      <c r="O49" s="131"/>
      <c r="P49" s="188" t="str">
        <f>+IFERROR(IF(COUNT(N49:O49),ROUND(SUM(N49:O49),0),""),"")</f>
        <v/>
      </c>
      <c r="Q49" s="178" t="str">
        <f>+IFERROR(IF(COUNT(P49),ROUND(P49/'Shareholding Pattern'!$P$79*100,2),""),"")</f>
        <v/>
      </c>
      <c r="R49" s="277"/>
      <c r="S49" s="277"/>
      <c r="T49" s="188" t="str">
        <f>+IFERROR(IF(COUNT(R49:S49),ROUND(SUM(R49:S49),0),""),"")</f>
        <v/>
      </c>
      <c r="U49" s="214" t="str">
        <f>+IFERROR(IF(COUNT(L49,T49),ROUND(SUM(L49,T49)/SUM('Shareholding Pattern'!$L$78,'Shareholding Pattern'!$T$78)*100,2),""),"")</f>
        <v/>
      </c>
      <c r="V49" s="131"/>
      <c r="W49" s="182" t="str">
        <f>+IFERROR(IF(COUNT(V49),ROUND(SUM(V49)/SUM(L49)*100,2),""),0)</f>
        <v/>
      </c>
      <c r="X49" s="573"/>
      <c r="Y49" s="574"/>
      <c r="Z49" s="277"/>
      <c r="AA49" s="277"/>
      <c r="AB49" s="277"/>
      <c r="AC49" s="277"/>
      <c r="AH49" t="s">
        <v>828</v>
      </c>
      <c r="AR49" t="s">
        <v>728</v>
      </c>
      <c r="AX49" t="s">
        <v>828</v>
      </c>
      <c r="AZ49" t="s">
        <v>765</v>
      </c>
      <c r="BF49" t="s">
        <v>764</v>
      </c>
    </row>
    <row r="50" spans="5:58" ht="20.100000000000001" customHeight="1">
      <c r="E50" s="564" t="s">
        <v>60</v>
      </c>
      <c r="F50" s="564"/>
      <c r="G50" s="564"/>
      <c r="H50" s="53">
        <f>+IFERROR(IF(COUNT(H43:H49),ROUND(SUM(H43:H49),0),""),"")</f>
        <v>1</v>
      </c>
      <c r="I50" s="53">
        <f t="shared" ref="I50:K50" si="14">+IFERROR(IF(COUNT(I43:I49),ROUND(SUM(I43:I49),0),""),"")</f>
        <v>40000</v>
      </c>
      <c r="J50" s="53" t="str">
        <f t="shared" si="14"/>
        <v/>
      </c>
      <c r="K50" s="53" t="str">
        <f t="shared" si="14"/>
        <v/>
      </c>
      <c r="L50" s="189">
        <f t="shared" ref="L50" si="15">+IFERROR(IF(COUNT(I50:K50),ROUND(SUM(I50:K50),0),""),"")</f>
        <v>40000</v>
      </c>
      <c r="M50" s="172">
        <f>+IFERROR(IF(COUNT(L50),ROUND(L50/'Shareholding Pattern'!$L$78*100,2),""),"")</f>
        <v>1.33</v>
      </c>
      <c r="N50" s="53">
        <f t="shared" ref="N50" si="16">+IFERROR(IF(COUNT(N43:N49),ROUND(SUM(N43:N49),0),""),"")</f>
        <v>40000</v>
      </c>
      <c r="O50" s="53" t="str">
        <f t="shared" ref="O50" si="17">+IFERROR(IF(COUNT(O43:O49),ROUND(SUM(O43:O49),0),""),"")</f>
        <v/>
      </c>
      <c r="P50" s="189">
        <f>+IFERROR(IF(COUNT(N50:O50),ROUND(SUM(N50:O50),0),""),"")</f>
        <v>40000</v>
      </c>
      <c r="Q50" s="180">
        <f>+IFERROR(IF(COUNT(P50),ROUND(P50/'Shareholding Pattern'!$P$79*100,2),""),"")</f>
        <v>1.33</v>
      </c>
      <c r="R50" s="53" t="str">
        <f t="shared" ref="R50" si="18">+IFERROR(IF(COUNT(R43:R49),ROUND(SUM(R43:R49),0),""),"")</f>
        <v/>
      </c>
      <c r="S50" s="53" t="str">
        <f t="shared" ref="S50:V50" si="19">+IFERROR(IF(COUNT(S43:S49),ROUND(SUM(S43:S49),0),""),"")</f>
        <v/>
      </c>
      <c r="T50" s="189" t="str">
        <f>+IFERROR(IF(COUNT(R50:S50),ROUND(SUM(R50:S50),0),""),"")</f>
        <v/>
      </c>
      <c r="U50" s="159">
        <f>+IFERROR(IF(COUNT(L50,T50),ROUND(SUM(L50,T50)/SUM('Shareholding Pattern'!$L$78,'Shareholding Pattern'!$T$78)*100,2),""),"")</f>
        <v>1.33</v>
      </c>
      <c r="V50" s="53" t="str">
        <f t="shared" si="19"/>
        <v/>
      </c>
      <c r="W50" s="184" t="str">
        <f>+IFERROR(IF(COUNT(V50),ROUND(SUM(V50)/SUM(L50)*100,2),""),0)</f>
        <v/>
      </c>
      <c r="X50" s="575"/>
      <c r="Y50" s="576"/>
      <c r="Z50" s="53">
        <f t="shared" ref="Z50" si="20">+IFERROR(IF(COUNT(Z43:Z49),ROUND(SUM(Z43:Z49),0),""),"")</f>
        <v>40000</v>
      </c>
      <c r="AA50" s="53">
        <f t="shared" ref="AA50" si="21">+IFERROR(IF(COUNT(AA43:AA49),ROUND(SUM(AA43:AA49),0),""),"")</f>
        <v>0</v>
      </c>
      <c r="AB50" s="53">
        <f t="shared" ref="AB50" si="22">+IFERROR(IF(COUNT(AB43:AB49),ROUND(SUM(AB43:AB49),0),""),"")</f>
        <v>0</v>
      </c>
      <c r="AC50" s="53">
        <f t="shared" ref="AC50" si="23">+IFERROR(IF(COUNT(AC43:AC49),ROUND(SUM(AC43:AC49),0),""),"")</f>
        <v>0</v>
      </c>
      <c r="AR50" t="s">
        <v>838</v>
      </c>
    </row>
    <row r="51" spans="5:58" ht="20.100000000000001" customHeight="1">
      <c r="E51" s="107" t="s">
        <v>672</v>
      </c>
      <c r="F51" s="560" t="s">
        <v>659</v>
      </c>
      <c r="G51" s="561"/>
      <c r="H51" s="561"/>
      <c r="I51" s="561"/>
      <c r="J51" s="561"/>
      <c r="K51" s="561"/>
      <c r="L51" s="561"/>
      <c r="M51" s="561"/>
      <c r="N51" s="561"/>
      <c r="O51" s="561"/>
      <c r="P51" s="561"/>
      <c r="Q51" s="561"/>
      <c r="R51" s="561"/>
      <c r="S51" s="561"/>
      <c r="T51" s="561"/>
      <c r="U51" s="561"/>
      <c r="V51" s="561"/>
      <c r="W51" s="561"/>
      <c r="X51" s="561"/>
      <c r="Y51" s="561"/>
      <c r="Z51" s="561"/>
      <c r="AA51" s="561"/>
      <c r="AB51" s="561"/>
      <c r="AC51" s="562"/>
    </row>
    <row r="52" spans="5:58" ht="20.100000000000001" customHeight="1">
      <c r="E52" s="378" t="s">
        <v>26</v>
      </c>
      <c r="F52" s="407" t="s">
        <v>649</v>
      </c>
      <c r="G52" s="401"/>
      <c r="H52" s="400"/>
      <c r="I52" s="277"/>
      <c r="J52" s="277"/>
      <c r="K52" s="277"/>
      <c r="L52" s="217" t="str">
        <f>+IFERROR(IF(COUNT(I52:K52),ROUND(SUM(I52:K52),0),""),"")</f>
        <v/>
      </c>
      <c r="M52" s="408" t="str">
        <f>+IFERROR(IF(COUNT(L52),ROUND(L52/'Shareholding Pattern'!$L$78*100,2),""),"")</f>
        <v/>
      </c>
      <c r="N52" s="277"/>
      <c r="O52" s="277"/>
      <c r="P52" s="188" t="str">
        <f t="shared" ref="P52" si="24">+IFERROR(IF(COUNT(N52:O52),ROUND(SUM(N52:O52),0),""),"")</f>
        <v/>
      </c>
      <c r="Q52" s="110" t="str">
        <f>+IFERROR(IF(COUNT(P52),ROUND(P52/'Shareholding Pattern'!$P$79*100,2),""),"")</f>
        <v/>
      </c>
      <c r="R52" s="277"/>
      <c r="S52" s="277"/>
      <c r="T52" s="188" t="str">
        <f t="shared" ref="T52" si="25">+IFERROR(IF(COUNT(R52:S52),ROUND(SUM(R52:S52),0),""),"")</f>
        <v/>
      </c>
      <c r="U52" s="214" t="str">
        <f>+IFERROR(IF(COUNT(L52,T52),ROUND(SUM(L52,T52)/SUM('Shareholding Pattern'!$L$78,'Shareholding Pattern'!$T$78)*100,2),""),"")</f>
        <v/>
      </c>
      <c r="V52" s="277"/>
      <c r="W52" s="182" t="str">
        <f>+IFERROR(IF(COUNT(V52),ROUND(SUM(V52)/SUM(L52)*100,2),""),0)</f>
        <v/>
      </c>
      <c r="X52" s="571"/>
      <c r="Y52" s="572"/>
      <c r="Z52" s="277"/>
      <c r="AA52" s="277"/>
      <c r="AB52" s="277"/>
      <c r="AC52" s="277"/>
      <c r="AH52" t="s">
        <v>194</v>
      </c>
      <c r="AR52" t="s">
        <v>729</v>
      </c>
      <c r="AX52" t="s">
        <v>194</v>
      </c>
      <c r="AZ52" t="s">
        <v>767</v>
      </c>
      <c r="BF52" t="s">
        <v>766</v>
      </c>
    </row>
    <row r="53" spans="5:58" ht="20.100000000000001" customHeight="1">
      <c r="E53" s="379" t="s">
        <v>28</v>
      </c>
      <c r="F53" s="393" t="s">
        <v>660</v>
      </c>
      <c r="G53" s="374"/>
      <c r="H53" s="277"/>
      <c r="I53" s="277"/>
      <c r="J53" s="277"/>
      <c r="K53" s="277"/>
      <c r="L53" s="217" t="str">
        <f t="shared" ref="L53:L54" si="26">+IFERROR(IF(COUNT(I53:K53),ROUND(SUM(I53:K53),0),""),"")</f>
        <v/>
      </c>
      <c r="M53" s="408" t="str">
        <f>+IFERROR(IF(COUNT(L53),ROUND(L53/'Shareholding Pattern'!$L$78*100,2),""),"")</f>
        <v/>
      </c>
      <c r="N53" s="277"/>
      <c r="O53" s="277"/>
      <c r="P53" s="188" t="str">
        <f t="shared" ref="P53:P54" si="27">+IFERROR(IF(COUNT(N53:O53),ROUND(SUM(N53:O53),0),""),"")</f>
        <v/>
      </c>
      <c r="Q53" s="110" t="str">
        <f>+IFERROR(IF(COUNT(P53),ROUND(P53/'Shareholding Pattern'!$P$79*100,2),""),"")</f>
        <v/>
      </c>
      <c r="R53" s="277"/>
      <c r="S53" s="277"/>
      <c r="T53" s="188" t="str">
        <f t="shared" ref="T53:T54" si="28">+IFERROR(IF(COUNT(R53:S53),ROUND(SUM(R53:S53),0),""),"")</f>
        <v/>
      </c>
      <c r="U53" s="214" t="str">
        <f>+IFERROR(IF(COUNT(L53,T53),ROUND(SUM(L53,T53)/SUM('Shareholding Pattern'!$L$78,'Shareholding Pattern'!$T$78)*100,2),""),"")</f>
        <v/>
      </c>
      <c r="V53" s="277"/>
      <c r="W53" s="182" t="str">
        <f t="shared" ref="W53:W54" si="29">+IFERROR(IF(COUNT(V53),ROUND(SUM(V53)/SUM(L53)*100,2),""),0)</f>
        <v/>
      </c>
      <c r="X53" s="573"/>
      <c r="Y53" s="574"/>
      <c r="Z53" s="277"/>
      <c r="AA53" s="277"/>
      <c r="AB53" s="277"/>
      <c r="AC53" s="277"/>
      <c r="AH53" t="s">
        <v>829</v>
      </c>
      <c r="AR53" t="s">
        <v>730</v>
      </c>
      <c r="AX53" t="s">
        <v>829</v>
      </c>
      <c r="AZ53" t="s">
        <v>769</v>
      </c>
      <c r="BF53" t="s">
        <v>768</v>
      </c>
    </row>
    <row r="54" spans="5:58" ht="30">
      <c r="E54" s="380" t="s">
        <v>30</v>
      </c>
      <c r="F54" s="394" t="s">
        <v>661</v>
      </c>
      <c r="H54" s="277"/>
      <c r="I54" s="277"/>
      <c r="J54" s="277"/>
      <c r="K54" s="277"/>
      <c r="L54" s="409" t="str">
        <f t="shared" si="26"/>
        <v/>
      </c>
      <c r="M54" s="410" t="str">
        <f>+IFERROR(IF(COUNT(L54),ROUND(L54/'Shareholding Pattern'!$L$78*100,2),""),"")</f>
        <v/>
      </c>
      <c r="N54" s="277"/>
      <c r="O54" s="277"/>
      <c r="P54" s="395" t="str">
        <f t="shared" si="27"/>
        <v/>
      </c>
      <c r="Q54" s="411" t="str">
        <f>+IFERROR(IF(COUNT(P54),ROUND(P54/'Shareholding Pattern'!$P$79*100,2),""),"")</f>
        <v/>
      </c>
      <c r="R54" s="277"/>
      <c r="S54" s="277"/>
      <c r="T54" s="395" t="str">
        <f t="shared" si="28"/>
        <v/>
      </c>
      <c r="U54" s="396" t="str">
        <f>+IFERROR(IF(COUNT(L54,T54),ROUND(SUM(L54,T54)/SUM('Shareholding Pattern'!$L$78,'Shareholding Pattern'!$T$78)*100,2),""),"")</f>
        <v/>
      </c>
      <c r="V54" s="277"/>
      <c r="W54" s="397" t="str">
        <f t="shared" si="29"/>
        <v/>
      </c>
      <c r="X54" s="573"/>
      <c r="Y54" s="574"/>
      <c r="Z54" s="277"/>
      <c r="AA54" s="277"/>
      <c r="AB54" s="277"/>
      <c r="AC54" s="277"/>
      <c r="AH54" t="s">
        <v>830</v>
      </c>
      <c r="AR54" t="s">
        <v>731</v>
      </c>
      <c r="AX54" t="s">
        <v>830</v>
      </c>
      <c r="AZ54" t="s">
        <v>771</v>
      </c>
      <c r="BF54" t="s">
        <v>770</v>
      </c>
    </row>
    <row r="55" spans="5:58" ht="20.100000000000001" customHeight="1">
      <c r="E55" s="564" t="s">
        <v>65</v>
      </c>
      <c r="F55" s="564"/>
      <c r="G55" s="564"/>
      <c r="H55" s="53" t="str">
        <f>+IFERROR(IF(COUNT(H52:H54),ROUND(SUM(H52:H54),0),""),"")</f>
        <v/>
      </c>
      <c r="I55" s="53" t="str">
        <f t="shared" ref="I55:O55" si="30">+IFERROR(IF(COUNT(I52:I54),ROUND(SUM(I52:I54),0),""),"")</f>
        <v/>
      </c>
      <c r="J55" s="53" t="str">
        <f t="shared" si="30"/>
        <v/>
      </c>
      <c r="K55" s="53" t="str">
        <f t="shared" si="30"/>
        <v/>
      </c>
      <c r="L55" s="189" t="str">
        <f t="shared" ref="L55" si="31">+IFERROR(IF(COUNT(I55:K55),ROUND(SUM(I55:K55),0),""),"")</f>
        <v/>
      </c>
      <c r="M55" s="172" t="str">
        <f>+IFERROR(IF(COUNT(L55),ROUND(L55/'Shareholding Pattern'!$L$78*100,2),""),"")</f>
        <v/>
      </c>
      <c r="N55" s="53" t="str">
        <f t="shared" si="30"/>
        <v/>
      </c>
      <c r="O55" s="53" t="str">
        <f t="shared" si="30"/>
        <v/>
      </c>
      <c r="P55" s="189" t="str">
        <f>+IFERROR(IF(COUNT(N55:O55),ROUND(SUM(N55:O55),0),""),"")</f>
        <v/>
      </c>
      <c r="Q55" s="180" t="str">
        <f>+IFERROR(IF(COUNT(P55),ROUND(P55/'Shareholding Pattern'!$P$79*100,2),""),"")</f>
        <v/>
      </c>
      <c r="R55" s="53" t="str">
        <f t="shared" ref="R55" si="32">+IFERROR(IF(COUNT(R52:R54),ROUND(SUM(R52:R54),0),""),"")</f>
        <v/>
      </c>
      <c r="S55" s="53" t="str">
        <f t="shared" ref="S55:V55" si="33">+IFERROR(IF(COUNT(S52:S54),ROUND(SUM(S52:S54),0),""),"")</f>
        <v/>
      </c>
      <c r="T55" s="189" t="str">
        <f>+IFERROR(IF(COUNT(R55:S55),ROUND(SUM(R55:S55),0),""),"")</f>
        <v/>
      </c>
      <c r="U55" s="159" t="str">
        <f>+IFERROR(IF(COUNT(L55,T55),ROUND(SUM(L55,T55)/SUM('Shareholding Pattern'!$L$78,'Shareholding Pattern'!$T$78)*100,2),""),"")</f>
        <v/>
      </c>
      <c r="V55" s="53" t="str">
        <f t="shared" si="33"/>
        <v/>
      </c>
      <c r="W55" s="184" t="str">
        <f>+IFERROR(IF(COUNT(V55),ROUND(SUM(V55)/SUM(L55)*100,2),""),0)</f>
        <v/>
      </c>
      <c r="X55" s="573"/>
      <c r="Y55" s="574"/>
      <c r="Z55" s="53" t="str">
        <f t="shared" ref="Z55" si="34">+IFERROR(IF(COUNT(Z52:Z54),ROUND(SUM(Z52:Z54),0),""),"")</f>
        <v/>
      </c>
      <c r="AA55" s="53" t="str">
        <f t="shared" ref="AA55" si="35">+IFERROR(IF(COUNT(AA52:AA54),ROUND(SUM(AA52:AA54),0),""),"")</f>
        <v/>
      </c>
      <c r="AB55" s="53" t="str">
        <f t="shared" ref="AB55" si="36">+IFERROR(IF(COUNT(AB52:AB54),ROUND(SUM(AB52:AB54),0),""),"")</f>
        <v/>
      </c>
      <c r="AC55" s="53" t="str">
        <f t="shared" ref="AC55" si="37">+IFERROR(IF(COUNT(AC52:AC54),ROUND(SUM(AC52:AC54),0),""),"")</f>
        <v/>
      </c>
      <c r="AR55" t="s">
        <v>373</v>
      </c>
    </row>
    <row r="56" spans="5:58" ht="20.100000000000001" customHeight="1">
      <c r="E56" s="113" t="s">
        <v>673</v>
      </c>
      <c r="F56" s="231" t="s">
        <v>61</v>
      </c>
      <c r="G56" s="160"/>
      <c r="H56" s="338"/>
      <c r="I56" s="338"/>
      <c r="J56" s="338"/>
      <c r="K56" s="160"/>
      <c r="L56" s="160"/>
      <c r="M56" s="161"/>
      <c r="N56" s="162"/>
      <c r="O56" s="162"/>
      <c r="P56" s="338"/>
      <c r="Q56" s="161"/>
      <c r="R56" s="338"/>
      <c r="S56" s="338"/>
      <c r="T56" s="338"/>
      <c r="U56" s="160"/>
      <c r="V56" s="162"/>
      <c r="W56" s="163"/>
      <c r="X56" s="573"/>
      <c r="Y56" s="574"/>
      <c r="Z56" s="402"/>
      <c r="AA56" s="145"/>
      <c r="AB56" s="145"/>
      <c r="AC56" s="343"/>
    </row>
    <row r="57" spans="5:58" ht="51.75" customHeight="1">
      <c r="E57" s="377" t="s">
        <v>26</v>
      </c>
      <c r="F57" s="375" t="s">
        <v>662</v>
      </c>
      <c r="H57" s="277"/>
      <c r="I57" s="277"/>
      <c r="J57" s="277"/>
      <c r="K57" s="277"/>
      <c r="L57" s="217" t="str">
        <f>+IFERROR(IF(COUNT(I57:K57),ROUND(SUM(I57:K57),0),""),"")</f>
        <v/>
      </c>
      <c r="M57" s="408" t="str">
        <f>+IFERROR(IF(COUNT(L57),ROUND(L57/'Shareholding Pattern'!$L$78*100,2),""),"")</f>
        <v/>
      </c>
      <c r="N57" s="277"/>
      <c r="O57" s="277"/>
      <c r="P57" s="217" t="str">
        <f t="shared" ref="P57:P69" si="38">+IFERROR(IF(COUNT(N57:O57),ROUND(SUM(N57:O57),0),""),"")</f>
        <v/>
      </c>
      <c r="Q57" s="176" t="str">
        <f>+IFERROR(IF(COUNT(P57),ROUND(P57/'Shareholding Pattern'!$P$79*100,2),""),"")</f>
        <v/>
      </c>
      <c r="R57" s="277"/>
      <c r="S57" s="277"/>
      <c r="T57" s="217" t="str">
        <f>+IFERROR(IF(COUNT(R57:S57),ROUND(SUM(R57:S57),0),""),"")</f>
        <v/>
      </c>
      <c r="U57" s="218" t="str">
        <f>+IFERROR(IF(COUNT(L57,T57),ROUND(SUM(L57,T57)/SUM('Shareholding Pattern'!$L$78,'Shareholding Pattern'!$T$78)*100,2),""),"")</f>
        <v/>
      </c>
      <c r="V57" s="277"/>
      <c r="W57" s="182" t="str">
        <f t="shared" ref="W57:W71" si="39">+IFERROR(IF(COUNT(V57),ROUND(SUM(V57)/SUM(L57)*100,2),""),0)</f>
        <v/>
      </c>
      <c r="X57" s="573"/>
      <c r="Y57" s="574"/>
      <c r="Z57" s="277"/>
      <c r="AA57" s="277"/>
      <c r="AB57" s="277"/>
      <c r="AC57" s="277"/>
      <c r="AH57" t="s">
        <v>831</v>
      </c>
      <c r="AR57" t="s">
        <v>732</v>
      </c>
      <c r="AX57" t="s">
        <v>831</v>
      </c>
      <c r="AZ57" t="s">
        <v>773</v>
      </c>
      <c r="BF57" t="s">
        <v>772</v>
      </c>
    </row>
    <row r="58" spans="5:58" ht="51.75" customHeight="1">
      <c r="E58" s="377" t="s">
        <v>28</v>
      </c>
      <c r="F58" s="375" t="s">
        <v>663</v>
      </c>
      <c r="H58" s="277"/>
      <c r="I58" s="277"/>
      <c r="J58" s="277"/>
      <c r="K58" s="277"/>
      <c r="L58" s="217" t="str">
        <f t="shared" ref="L58:L69" si="40">+IFERROR(IF(COUNT(I58:K58),ROUND(SUM(I58:K58),0),""),"")</f>
        <v/>
      </c>
      <c r="M58" s="408" t="str">
        <f>+IFERROR(IF(COUNT(L58),ROUND(L58/'Shareholding Pattern'!$L$78*100,2),""),"")</f>
        <v/>
      </c>
      <c r="N58" s="277"/>
      <c r="O58" s="277"/>
      <c r="P58" s="217" t="str">
        <f t="shared" si="38"/>
        <v/>
      </c>
      <c r="Q58" s="176" t="str">
        <f>+IFERROR(IF(COUNT(P58),ROUND(P58/'Shareholding Pattern'!$P$79*100,2),""),"")</f>
        <v/>
      </c>
      <c r="R58" s="277"/>
      <c r="S58" s="277"/>
      <c r="T58" s="217" t="str">
        <f t="shared" ref="T58:T69" si="41">+IFERROR(IF(COUNT(R58:S58),ROUND(SUM(R58:S58),0),""),"")</f>
        <v/>
      </c>
      <c r="U58" s="218" t="str">
        <f>+IFERROR(IF(COUNT(L58,T58),ROUND(SUM(L58,T58)/SUM('Shareholding Pattern'!$L$78,'Shareholding Pattern'!$T$78)*100,2),""),"")</f>
        <v/>
      </c>
      <c r="V58" s="277"/>
      <c r="W58" s="182" t="str">
        <f t="shared" si="39"/>
        <v/>
      </c>
      <c r="X58" s="573"/>
      <c r="Y58" s="574"/>
      <c r="Z58" s="277"/>
      <c r="AA58" s="277"/>
      <c r="AB58" s="277"/>
      <c r="AC58" s="277"/>
      <c r="AH58" t="s">
        <v>832</v>
      </c>
      <c r="AR58" t="s">
        <v>733</v>
      </c>
      <c r="AX58" t="s">
        <v>832</v>
      </c>
      <c r="AZ58" t="s">
        <v>775</v>
      </c>
      <c r="BF58" t="s">
        <v>774</v>
      </c>
    </row>
    <row r="59" spans="5:58" ht="51.75" customHeight="1">
      <c r="E59" s="377" t="s">
        <v>30</v>
      </c>
      <c r="F59" s="375" t="s">
        <v>664</v>
      </c>
      <c r="H59" s="277"/>
      <c r="I59" s="277"/>
      <c r="J59" s="277"/>
      <c r="K59" s="277"/>
      <c r="L59" s="217" t="str">
        <f t="shared" si="40"/>
        <v/>
      </c>
      <c r="M59" s="408" t="str">
        <f>+IFERROR(IF(COUNT(L59),ROUND(L59/'Shareholding Pattern'!$L$78*100,2),""),"")</f>
        <v/>
      </c>
      <c r="N59" s="277"/>
      <c r="O59" s="277"/>
      <c r="P59" s="217" t="str">
        <f t="shared" si="38"/>
        <v/>
      </c>
      <c r="Q59" s="176" t="str">
        <f>+IFERROR(IF(COUNT(P59),ROUND(P59/'Shareholding Pattern'!$P$79*100,2),""),"")</f>
        <v/>
      </c>
      <c r="R59" s="277"/>
      <c r="S59" s="277"/>
      <c r="T59" s="217" t="str">
        <f t="shared" si="41"/>
        <v/>
      </c>
      <c r="U59" s="218" t="str">
        <f>+IFERROR(IF(COUNT(L59,T59),ROUND(SUM(L59,T59)/SUM('Shareholding Pattern'!$L$78,'Shareholding Pattern'!$T$78)*100,2),""),"")</f>
        <v/>
      </c>
      <c r="V59" s="277"/>
      <c r="W59" s="182" t="str">
        <f t="shared" si="39"/>
        <v/>
      </c>
      <c r="X59" s="573"/>
      <c r="Y59" s="574"/>
      <c r="Z59" s="277"/>
      <c r="AA59" s="277"/>
      <c r="AB59" s="277"/>
      <c r="AC59" s="277"/>
      <c r="AH59" t="s">
        <v>664</v>
      </c>
      <c r="AR59" t="s">
        <v>734</v>
      </c>
      <c r="AX59" t="s">
        <v>664</v>
      </c>
      <c r="AZ59" t="s">
        <v>777</v>
      </c>
      <c r="BF59" t="s">
        <v>776</v>
      </c>
    </row>
    <row r="60" spans="5:58" ht="51.75" customHeight="1">
      <c r="E60" s="377" t="s">
        <v>32</v>
      </c>
      <c r="F60" s="375" t="s">
        <v>665</v>
      </c>
      <c r="H60" s="277"/>
      <c r="I60" s="277"/>
      <c r="J60" s="277"/>
      <c r="K60" s="277"/>
      <c r="L60" s="217" t="str">
        <f t="shared" si="40"/>
        <v/>
      </c>
      <c r="M60" s="408" t="str">
        <f>+IFERROR(IF(COUNT(L60),ROUND(L60/'Shareholding Pattern'!$L$78*100,2),""),"")</f>
        <v/>
      </c>
      <c r="N60" s="277"/>
      <c r="O60" s="277"/>
      <c r="P60" s="217" t="str">
        <f t="shared" si="38"/>
        <v/>
      </c>
      <c r="Q60" s="176" t="str">
        <f>+IFERROR(IF(COUNT(P60),ROUND(P60/'Shareholding Pattern'!$P$79*100,2),""),"")</f>
        <v/>
      </c>
      <c r="R60" s="277"/>
      <c r="S60" s="277"/>
      <c r="T60" s="217" t="str">
        <f t="shared" si="41"/>
        <v/>
      </c>
      <c r="U60" s="218" t="str">
        <f>+IFERROR(IF(COUNT(L60,T60),ROUND(SUM(L60,T60)/SUM('Shareholding Pattern'!$L$78,'Shareholding Pattern'!$T$78)*100,2),""),"")</f>
        <v/>
      </c>
      <c r="V60" s="277"/>
      <c r="W60" s="182" t="str">
        <f t="shared" si="39"/>
        <v/>
      </c>
      <c r="X60" s="573"/>
      <c r="Y60" s="574"/>
      <c r="Z60" s="277"/>
      <c r="AA60" s="277"/>
      <c r="AB60" s="277"/>
      <c r="AC60" s="277"/>
      <c r="AH60" t="s">
        <v>833</v>
      </c>
      <c r="AR60" t="s">
        <v>735</v>
      </c>
      <c r="AX60" t="s">
        <v>833</v>
      </c>
      <c r="AZ60" t="s">
        <v>779</v>
      </c>
      <c r="BF60" t="s">
        <v>778</v>
      </c>
    </row>
    <row r="61" spans="5:58" ht="51.75" customHeight="1">
      <c r="E61" s="377" t="s">
        <v>42</v>
      </c>
      <c r="F61" s="375" t="s">
        <v>666</v>
      </c>
      <c r="H61" s="277"/>
      <c r="I61" s="277"/>
      <c r="J61" s="277"/>
      <c r="K61" s="277"/>
      <c r="L61" s="217" t="str">
        <f t="shared" si="40"/>
        <v/>
      </c>
      <c r="M61" s="408" t="str">
        <f>+IFERROR(IF(COUNT(L61),ROUND(L61/'Shareholding Pattern'!$L$78*100,2),""),"")</f>
        <v/>
      </c>
      <c r="N61" s="277"/>
      <c r="O61" s="277"/>
      <c r="P61" s="217" t="str">
        <f t="shared" si="38"/>
        <v/>
      </c>
      <c r="Q61" s="176" t="str">
        <f>+IFERROR(IF(COUNT(P61),ROUND(P61/'Shareholding Pattern'!$P$79*100,2),""),"")</f>
        <v/>
      </c>
      <c r="R61" s="277"/>
      <c r="S61" s="277"/>
      <c r="T61" s="217" t="str">
        <f t="shared" si="41"/>
        <v/>
      </c>
      <c r="U61" s="218" t="str">
        <f>+IFERROR(IF(COUNT(L61,T61),ROUND(SUM(L61,T61)/SUM('Shareholding Pattern'!$L$78,'Shareholding Pattern'!$T$78)*100,2),""),"")</f>
        <v/>
      </c>
      <c r="V61" s="277"/>
      <c r="W61" s="182" t="str">
        <f t="shared" si="39"/>
        <v/>
      </c>
      <c r="X61" s="573"/>
      <c r="Y61" s="574"/>
      <c r="Z61" s="277"/>
      <c r="AA61" s="277"/>
      <c r="AB61" s="277"/>
      <c r="AC61" s="277"/>
      <c r="AH61" t="s">
        <v>834</v>
      </c>
      <c r="AR61" t="s">
        <v>736</v>
      </c>
      <c r="AX61" t="s">
        <v>834</v>
      </c>
      <c r="AZ61" t="s">
        <v>781</v>
      </c>
      <c r="BF61" t="s">
        <v>780</v>
      </c>
    </row>
    <row r="62" spans="5:58" ht="51.75" customHeight="1">
      <c r="E62" s="377" t="s">
        <v>50</v>
      </c>
      <c r="F62" s="398" t="s">
        <v>667</v>
      </c>
      <c r="H62" s="277">
        <v>1</v>
      </c>
      <c r="I62" s="277">
        <v>40038</v>
      </c>
      <c r="J62" s="277"/>
      <c r="K62" s="277"/>
      <c r="L62" s="217">
        <f t="shared" si="40"/>
        <v>40038</v>
      </c>
      <c r="M62" s="408">
        <f>+IFERROR(IF(COUNT(L62),ROUND(L62/'Shareholding Pattern'!$L$78*100,2),""),"")</f>
        <v>1.33</v>
      </c>
      <c r="N62" s="277">
        <v>40038</v>
      </c>
      <c r="O62" s="277"/>
      <c r="P62" s="217">
        <f t="shared" si="38"/>
        <v>40038</v>
      </c>
      <c r="Q62" s="176">
        <f>+IFERROR(IF(COUNT(P62),ROUND(P62/'Shareholding Pattern'!$P$79*100,2),""),"")</f>
        <v>1.33</v>
      </c>
      <c r="R62" s="277"/>
      <c r="S62" s="277"/>
      <c r="T62" s="217" t="str">
        <f t="shared" si="41"/>
        <v/>
      </c>
      <c r="U62" s="218">
        <f>+IFERROR(IF(COUNT(L62,T62),ROUND(SUM(L62,T62)/SUM('Shareholding Pattern'!$L$78,'Shareholding Pattern'!$T$78)*100,2),""),"")</f>
        <v>1.33</v>
      </c>
      <c r="V62" s="277"/>
      <c r="W62" s="182" t="str">
        <f t="shared" si="39"/>
        <v/>
      </c>
      <c r="X62" s="573"/>
      <c r="Y62" s="574"/>
      <c r="Z62" s="277">
        <v>40038</v>
      </c>
      <c r="AA62" s="277">
        <v>0</v>
      </c>
      <c r="AB62" s="277">
        <v>0</v>
      </c>
      <c r="AC62" s="277">
        <v>0</v>
      </c>
      <c r="AH62" t="s">
        <v>835</v>
      </c>
      <c r="AR62" t="s">
        <v>737</v>
      </c>
      <c r="AX62" t="s">
        <v>835</v>
      </c>
      <c r="AZ62" t="s">
        <v>783</v>
      </c>
      <c r="BF62" t="s">
        <v>782</v>
      </c>
    </row>
    <row r="63" spans="5:58" ht="51.75" customHeight="1">
      <c r="E63" s="377" t="s">
        <v>51</v>
      </c>
      <c r="F63" s="375" t="s">
        <v>650</v>
      </c>
      <c r="H63" s="277">
        <v>1623</v>
      </c>
      <c r="I63" s="277">
        <v>425522</v>
      </c>
      <c r="J63" s="277"/>
      <c r="K63" s="277"/>
      <c r="L63" s="217">
        <f t="shared" si="40"/>
        <v>425522</v>
      </c>
      <c r="M63" s="408">
        <f>+IFERROR(IF(COUNT(L63),ROUND(L63/'Shareholding Pattern'!$L$78*100,2),""),"")</f>
        <v>14.17</v>
      </c>
      <c r="N63" s="277">
        <v>425522</v>
      </c>
      <c r="O63" s="277"/>
      <c r="P63" s="217">
        <f t="shared" si="38"/>
        <v>425522</v>
      </c>
      <c r="Q63" s="176">
        <f>+IFERROR(IF(COUNT(P63),ROUND(P63/'Shareholding Pattern'!$P$79*100,2),""),"")</f>
        <v>14.17</v>
      </c>
      <c r="R63" s="277"/>
      <c r="S63" s="277"/>
      <c r="T63" s="217" t="str">
        <f t="shared" si="41"/>
        <v/>
      </c>
      <c r="U63" s="218">
        <f>+IFERROR(IF(COUNT(L63,T63),ROUND(SUM(L63,T63)/SUM('Shareholding Pattern'!$L$78,'Shareholding Pattern'!$T$78)*100,2),""),"")</f>
        <v>14.17</v>
      </c>
      <c r="V63" s="277"/>
      <c r="W63" s="182" t="str">
        <f t="shared" si="39"/>
        <v/>
      </c>
      <c r="X63" s="573"/>
      <c r="Y63" s="574"/>
      <c r="Z63" s="277">
        <v>355002</v>
      </c>
      <c r="AA63" s="277">
        <v>0</v>
      </c>
      <c r="AB63" s="277">
        <v>0</v>
      </c>
      <c r="AC63" s="277">
        <v>0</v>
      </c>
      <c r="AH63" t="s">
        <v>195</v>
      </c>
      <c r="AR63" t="s">
        <v>738</v>
      </c>
      <c r="AX63" t="s">
        <v>195</v>
      </c>
      <c r="AZ63" t="s">
        <v>785</v>
      </c>
      <c r="BF63" t="s">
        <v>784</v>
      </c>
    </row>
    <row r="64" spans="5:58" ht="43.5" customHeight="1">
      <c r="E64" s="377" t="s">
        <v>53</v>
      </c>
      <c r="F64" s="234" t="s">
        <v>651</v>
      </c>
      <c r="H64" s="277">
        <v>7</v>
      </c>
      <c r="I64" s="277">
        <v>237493</v>
      </c>
      <c r="J64" s="277"/>
      <c r="K64" s="277"/>
      <c r="L64" s="217">
        <f t="shared" si="40"/>
        <v>237493</v>
      </c>
      <c r="M64" s="408">
        <f>+IFERROR(IF(COUNT(L64),ROUND(L64/'Shareholding Pattern'!$L$78*100,2),""),"")</f>
        <v>7.91</v>
      </c>
      <c r="N64" s="277">
        <v>237493</v>
      </c>
      <c r="O64" s="277"/>
      <c r="P64" s="217">
        <f t="shared" si="38"/>
        <v>237493</v>
      </c>
      <c r="Q64" s="176">
        <f>+IFERROR(IF(COUNT(P64),ROUND(P64/'Shareholding Pattern'!$P$79*100,2),""),"")</f>
        <v>7.91</v>
      </c>
      <c r="R64" s="277"/>
      <c r="S64" s="277"/>
      <c r="T64" s="217" t="str">
        <f t="shared" si="41"/>
        <v/>
      </c>
      <c r="U64" s="218">
        <f>+IFERROR(IF(COUNT(L64,T64),ROUND(SUM(L64,T64)/SUM('Shareholding Pattern'!$L$78,'Shareholding Pattern'!$T$78)*100,2),""),"")</f>
        <v>7.91</v>
      </c>
      <c r="V64" s="277"/>
      <c r="W64" s="182" t="str">
        <f t="shared" si="39"/>
        <v/>
      </c>
      <c r="X64" s="573"/>
      <c r="Y64" s="574"/>
      <c r="Z64" s="277">
        <v>237493</v>
      </c>
      <c r="AA64" s="277">
        <v>0</v>
      </c>
      <c r="AB64" s="277">
        <v>0</v>
      </c>
      <c r="AC64" s="277">
        <v>0</v>
      </c>
      <c r="AH64" t="s">
        <v>196</v>
      </c>
      <c r="AR64" t="s">
        <v>739</v>
      </c>
      <c r="AX64" t="s">
        <v>196</v>
      </c>
      <c r="AZ64" t="s">
        <v>787</v>
      </c>
      <c r="BF64" t="s">
        <v>786</v>
      </c>
    </row>
    <row r="65" spans="5:58" ht="43.5" customHeight="1">
      <c r="E65" s="377" t="s">
        <v>55</v>
      </c>
      <c r="F65" s="234" t="s">
        <v>668</v>
      </c>
      <c r="H65" s="277">
        <v>19</v>
      </c>
      <c r="I65" s="277">
        <v>59866</v>
      </c>
      <c r="J65" s="277"/>
      <c r="K65" s="277"/>
      <c r="L65" s="217">
        <f t="shared" si="40"/>
        <v>59866</v>
      </c>
      <c r="M65" s="408">
        <f>+IFERROR(IF(COUNT(L65),ROUND(L65/'Shareholding Pattern'!$L$78*100,2),""),"")</f>
        <v>1.99</v>
      </c>
      <c r="N65" s="277">
        <v>59866</v>
      </c>
      <c r="O65" s="277"/>
      <c r="P65" s="217">
        <f t="shared" si="38"/>
        <v>59866</v>
      </c>
      <c r="Q65" s="176">
        <f>+IFERROR(IF(COUNT(P65),ROUND(P65/'Shareholding Pattern'!$P$79*100,2),""),"")</f>
        <v>1.99</v>
      </c>
      <c r="R65" s="277"/>
      <c r="S65" s="277"/>
      <c r="T65" s="217" t="str">
        <f t="shared" si="41"/>
        <v/>
      </c>
      <c r="U65" s="218">
        <f>+IFERROR(IF(COUNT(L65,T65),ROUND(SUM(L65,T65)/SUM('Shareholding Pattern'!$L$78,'Shareholding Pattern'!$T$78)*100,2),""),"")</f>
        <v>1.99</v>
      </c>
      <c r="V65" s="277"/>
      <c r="W65" s="182" t="str">
        <f t="shared" si="39"/>
        <v/>
      </c>
      <c r="X65" s="573"/>
      <c r="Y65" s="574"/>
      <c r="Z65" s="277">
        <v>57866</v>
      </c>
      <c r="AA65" s="277">
        <v>0</v>
      </c>
      <c r="AB65" s="277">
        <v>0</v>
      </c>
      <c r="AC65" s="277">
        <v>0</v>
      </c>
      <c r="AH65" t="s">
        <v>668</v>
      </c>
      <c r="AR65" t="s">
        <v>740</v>
      </c>
      <c r="AX65" t="s">
        <v>668</v>
      </c>
      <c r="AZ65" t="s">
        <v>789</v>
      </c>
      <c r="BF65" t="s">
        <v>788</v>
      </c>
    </row>
    <row r="66" spans="5:58" ht="43.5" customHeight="1">
      <c r="E66" s="377" t="s">
        <v>670</v>
      </c>
      <c r="F66" s="234" t="s">
        <v>464</v>
      </c>
      <c r="H66" s="277"/>
      <c r="I66" s="277"/>
      <c r="J66" s="277"/>
      <c r="K66" s="277"/>
      <c r="L66" s="217" t="str">
        <f t="shared" si="40"/>
        <v/>
      </c>
      <c r="M66" s="408" t="str">
        <f>+IFERROR(IF(COUNT(L66),ROUND(L66/'Shareholding Pattern'!$L$78*100,2),""),"")</f>
        <v/>
      </c>
      <c r="N66" s="277"/>
      <c r="O66" s="277"/>
      <c r="P66" s="217" t="str">
        <f t="shared" si="38"/>
        <v/>
      </c>
      <c r="Q66" s="176" t="str">
        <f>+IFERROR(IF(COUNT(P66),ROUND(P66/'Shareholding Pattern'!$P$79*100,2),""),"")</f>
        <v/>
      </c>
      <c r="R66" s="277"/>
      <c r="S66" s="277"/>
      <c r="T66" s="217" t="str">
        <f t="shared" si="41"/>
        <v/>
      </c>
      <c r="U66" s="218" t="str">
        <f>+IFERROR(IF(COUNT(L66,T66),ROUND(SUM(L66,T66)/SUM('Shareholding Pattern'!$L$78,'Shareholding Pattern'!$T$78)*100,2),""),"")</f>
        <v/>
      </c>
      <c r="V66" s="277"/>
      <c r="W66" s="182" t="str">
        <f t="shared" si="39"/>
        <v/>
      </c>
      <c r="X66" s="573"/>
      <c r="Y66" s="574"/>
      <c r="Z66" s="277"/>
      <c r="AA66" s="277"/>
      <c r="AB66" s="277"/>
      <c r="AC66" s="277"/>
      <c r="AH66" t="s">
        <v>464</v>
      </c>
      <c r="AR66" t="s">
        <v>741</v>
      </c>
      <c r="AX66" t="s">
        <v>464</v>
      </c>
      <c r="AZ66" t="s">
        <v>791</v>
      </c>
      <c r="BF66" t="s">
        <v>790</v>
      </c>
    </row>
    <row r="67" spans="5:58" ht="43.5" customHeight="1">
      <c r="E67" s="377" t="s">
        <v>671</v>
      </c>
      <c r="F67" s="234" t="s">
        <v>669</v>
      </c>
      <c r="H67" s="277"/>
      <c r="I67" s="277"/>
      <c r="J67" s="277"/>
      <c r="K67" s="277"/>
      <c r="L67" s="217" t="str">
        <f t="shared" si="40"/>
        <v/>
      </c>
      <c r="M67" s="408" t="str">
        <f>+IFERROR(IF(COUNT(L67),ROUND(L67/'Shareholding Pattern'!$L$78*100,2),""),"")</f>
        <v/>
      </c>
      <c r="N67" s="277"/>
      <c r="O67" s="277"/>
      <c r="P67" s="217" t="str">
        <f t="shared" si="38"/>
        <v/>
      </c>
      <c r="Q67" s="176" t="str">
        <f>+IFERROR(IF(COUNT(P67),ROUND(P67/'Shareholding Pattern'!$P$79*100,2),""),"")</f>
        <v/>
      </c>
      <c r="R67" s="277"/>
      <c r="S67" s="277"/>
      <c r="T67" s="217" t="str">
        <f t="shared" si="41"/>
        <v/>
      </c>
      <c r="U67" s="218" t="str">
        <f>+IFERROR(IF(COUNT(L67,T67),ROUND(SUM(L67,T67)/SUM('Shareholding Pattern'!$L$78,'Shareholding Pattern'!$T$78)*100,2),""),"")</f>
        <v/>
      </c>
      <c r="V67" s="277"/>
      <c r="W67" s="182" t="str">
        <f t="shared" si="39"/>
        <v/>
      </c>
      <c r="X67" s="573"/>
      <c r="Y67" s="574"/>
      <c r="Z67" s="277"/>
      <c r="AA67" s="277"/>
      <c r="AB67" s="277"/>
      <c r="AC67" s="277"/>
      <c r="AH67" t="s">
        <v>669</v>
      </c>
      <c r="AR67" t="s">
        <v>742</v>
      </c>
      <c r="AX67" t="s">
        <v>669</v>
      </c>
      <c r="AZ67" t="s">
        <v>793</v>
      </c>
      <c r="BF67" t="s">
        <v>792</v>
      </c>
    </row>
    <row r="68" spans="5:58" ht="39" customHeight="1">
      <c r="E68" s="377" t="s">
        <v>674</v>
      </c>
      <c r="F68" s="234" t="s">
        <v>440</v>
      </c>
      <c r="H68" s="277">
        <v>8</v>
      </c>
      <c r="I68" s="277">
        <v>28805</v>
      </c>
      <c r="J68" s="277"/>
      <c r="K68" s="277"/>
      <c r="L68" s="217">
        <f t="shared" si="40"/>
        <v>28805</v>
      </c>
      <c r="M68" s="408">
        <f>+IFERROR(IF(COUNT(L68),ROUND(L68/'Shareholding Pattern'!$L$78*100,2),""),"")</f>
        <v>0.96</v>
      </c>
      <c r="N68" s="277">
        <v>28805</v>
      </c>
      <c r="O68" s="277"/>
      <c r="P68" s="217">
        <f t="shared" si="38"/>
        <v>28805</v>
      </c>
      <c r="Q68" s="176">
        <f>+IFERROR(IF(COUNT(P68),ROUND(P68/'Shareholding Pattern'!$P$79*100,2),""),"")</f>
        <v>0.96</v>
      </c>
      <c r="R68" s="277"/>
      <c r="S68" s="277"/>
      <c r="T68" s="217" t="str">
        <f t="shared" si="41"/>
        <v/>
      </c>
      <c r="U68" s="218">
        <f>+IFERROR(IF(COUNT(L68,T68),ROUND(SUM(L68,T68)/SUM('Shareholding Pattern'!$L$78,'Shareholding Pattern'!$T$78)*100,2),""),"")</f>
        <v>0.96</v>
      </c>
      <c r="V68" s="277"/>
      <c r="W68" s="182" t="str">
        <f t="shared" si="39"/>
        <v/>
      </c>
      <c r="X68" s="573"/>
      <c r="Y68" s="574"/>
      <c r="Z68" s="277">
        <v>16705</v>
      </c>
      <c r="AA68" s="277">
        <v>0</v>
      </c>
      <c r="AB68" s="277">
        <v>0</v>
      </c>
      <c r="AC68" s="277">
        <v>0</v>
      </c>
      <c r="AH68" t="s">
        <v>440</v>
      </c>
      <c r="AR68" t="s">
        <v>743</v>
      </c>
      <c r="AX68" t="s">
        <v>440</v>
      </c>
      <c r="AZ68" t="s">
        <v>795</v>
      </c>
      <c r="BF68" t="s">
        <v>794</v>
      </c>
    </row>
    <row r="69" spans="5:58" ht="20.100000000000001" customHeight="1">
      <c r="E69" s="377" t="s">
        <v>675</v>
      </c>
      <c r="F69" s="235" t="s">
        <v>33</v>
      </c>
      <c r="H69" s="277"/>
      <c r="I69" s="277"/>
      <c r="J69" s="277"/>
      <c r="K69" s="277"/>
      <c r="L69" s="217" t="str">
        <f t="shared" si="40"/>
        <v/>
      </c>
      <c r="M69" s="408" t="str">
        <f>+IFERROR(IF(COUNT(L69),ROUND(L69/'Shareholding Pattern'!$L$78*100,2),""),"")</f>
        <v/>
      </c>
      <c r="N69" s="277"/>
      <c r="O69" s="277"/>
      <c r="P69" s="217" t="str">
        <f t="shared" si="38"/>
        <v/>
      </c>
      <c r="Q69" s="176" t="str">
        <f>+IFERROR(IF(COUNT(P69),ROUND(P69/'Shareholding Pattern'!$P$79*100,2),""),"")</f>
        <v/>
      </c>
      <c r="R69" s="277"/>
      <c r="S69" s="277"/>
      <c r="T69" s="217" t="str">
        <f t="shared" si="41"/>
        <v/>
      </c>
      <c r="U69" s="218" t="str">
        <f>+IFERROR(IF(COUNT(L69,T69),ROUND(SUM(L69,T69)/SUM('Shareholding Pattern'!$L$78,'Shareholding Pattern'!$T$78)*100,2),""),"")</f>
        <v/>
      </c>
      <c r="V69" s="277"/>
      <c r="W69" s="182" t="str">
        <f t="shared" si="39"/>
        <v/>
      </c>
      <c r="X69" s="573"/>
      <c r="Y69" s="574"/>
      <c r="Z69" s="277"/>
      <c r="AA69" s="277"/>
      <c r="AB69" s="277"/>
      <c r="AC69" s="277"/>
      <c r="AH69" t="s">
        <v>800</v>
      </c>
      <c r="AR69" t="s">
        <v>185</v>
      </c>
      <c r="AX69" t="s">
        <v>800</v>
      </c>
      <c r="AZ69" t="s">
        <v>797</v>
      </c>
      <c r="BF69" t="s">
        <v>796</v>
      </c>
    </row>
    <row r="70" spans="5:58" ht="20.100000000000001" customHeight="1">
      <c r="E70" s="564" t="s">
        <v>676</v>
      </c>
      <c r="F70" s="564"/>
      <c r="G70" s="564"/>
      <c r="H70" s="190">
        <f>+IFERROR(IF(COUNT(H57:H69),ROUND(SUM(H57:H69),0),""),"")</f>
        <v>1658</v>
      </c>
      <c r="I70" s="190">
        <f>+IFERROR(IF(COUNT(I57:I69),ROUND(SUM(I57:I69),0),""),"")</f>
        <v>791724</v>
      </c>
      <c r="J70" s="190" t="str">
        <f>+IFERROR(IF(COUNT(J57:J69),ROUND(SUM(J57:J69),0),""),"")</f>
        <v/>
      </c>
      <c r="K70" s="165" t="str">
        <f>+IFERROR(IF(COUNT(K57:K69),ROUND(SUM(K57:K69),0),""),"")</f>
        <v/>
      </c>
      <c r="L70" s="189">
        <f t="shared" ref="L70:L71" si="42">+IFERROR(IF(COUNT(I70:K70),ROUND(SUM(I70:K70),0),""),"")</f>
        <v>791724</v>
      </c>
      <c r="M70" s="173">
        <f>+IFERROR(IF(COUNT(L70),ROUND(L70/'Shareholding Pattern'!$L$78*100,2),""),"")</f>
        <v>26.37</v>
      </c>
      <c r="N70" s="166">
        <f>+IFERROR(IF(COUNT(N57:N69),ROUND(SUM(N57:N69),0),""),"")</f>
        <v>791724</v>
      </c>
      <c r="O70" s="166" t="str">
        <f>+IFERROR(IF(COUNT(O57:O69),ROUND(SUM(O57:O69),0),""),"")</f>
        <v/>
      </c>
      <c r="P70" s="189">
        <f t="shared" ref="P70" si="43">+IFERROR(IF(COUNT(N70:O70),ROUND(SUM(N70:O70),0),""),"")</f>
        <v>791724</v>
      </c>
      <c r="Q70" s="177">
        <f>+IFERROR(IF(COUNT(P70),ROUND(P70/'Shareholding Pattern'!$P$79*100,2),""),"")</f>
        <v>26.37</v>
      </c>
      <c r="R70" s="190" t="str">
        <f>+IFERROR(IF(COUNT(R57:R69),ROUND(SUM(R57:R69),0),""),"")</f>
        <v/>
      </c>
      <c r="S70" s="190" t="str">
        <f>+IFERROR(IF(COUNT(S57:S69),ROUND(SUM(S57:S69),0),""),"")</f>
        <v/>
      </c>
      <c r="T70" s="189" t="str">
        <f t="shared" ref="T70" si="44">+IFERROR(IF(COUNT(R70:S70),ROUND(SUM(R70:S70),0),""),"")</f>
        <v/>
      </c>
      <c r="U70" s="167">
        <f>+IFERROR(IF(COUNT(L70,T70),ROUND(SUM(L70,T70)/SUM('Shareholding Pattern'!$L$78,'Shareholding Pattern'!$T$78)*100,2),""),"")</f>
        <v>26.37</v>
      </c>
      <c r="V70" s="166" t="str">
        <f>+IFERROR(IF(COUNT(V57:V69),ROUND(SUM(V57:V69),0),""),"")</f>
        <v/>
      </c>
      <c r="W70" s="183" t="str">
        <f t="shared" si="39"/>
        <v/>
      </c>
      <c r="X70" s="573"/>
      <c r="Y70" s="574"/>
      <c r="Z70" s="190">
        <f>+IFERROR(IF(COUNT(Z57:Z69),ROUND(SUM(Z57:Z69),0),""),"")</f>
        <v>707104</v>
      </c>
      <c r="AA70" s="190">
        <f t="shared" ref="AA70:AC70" si="45">+IFERROR(IF(COUNT(AA57:AA69),ROUND(SUM(AA57:AA69),0),""),"")</f>
        <v>0</v>
      </c>
      <c r="AB70" s="190">
        <f t="shared" si="45"/>
        <v>0</v>
      </c>
      <c r="AC70" s="190">
        <f t="shared" si="45"/>
        <v>0</v>
      </c>
      <c r="AR70" t="s">
        <v>186</v>
      </c>
    </row>
    <row r="71" spans="5:58" ht="20.100000000000001" customHeight="1">
      <c r="E71" s="565" t="s">
        <v>677</v>
      </c>
      <c r="F71" s="565"/>
      <c r="G71" s="565"/>
      <c r="H71" s="190">
        <f>+IFERROR(IF(COUNT(H41,H50,H55,H70),ROUND(SUM(H41,H50,H55,H70),0),""),"")</f>
        <v>1659</v>
      </c>
      <c r="I71" s="190">
        <f t="shared" ref="I71:K71" si="46">+IFERROR(IF(COUNT(I41,I50,I55,I70),ROUND(SUM(I41,I50,I55,I70),0),""),"")</f>
        <v>831724</v>
      </c>
      <c r="J71" s="190" t="str">
        <f t="shared" si="46"/>
        <v/>
      </c>
      <c r="K71" s="190" t="str">
        <f t="shared" si="46"/>
        <v/>
      </c>
      <c r="L71" s="189">
        <f t="shared" si="42"/>
        <v>831724</v>
      </c>
      <c r="M71" s="173">
        <f>+IFERROR(IF(COUNT(L71),ROUND(L71/'Shareholding Pattern'!$L$78*100,2),""),"")</f>
        <v>27.7</v>
      </c>
      <c r="N71" s="190">
        <f t="shared" ref="N71" si="47">+IFERROR(IF(COUNT(N41,N50,N55,N70),ROUND(SUM(N41,N50,N55,N70),0),""),"")</f>
        <v>831724</v>
      </c>
      <c r="O71" s="190" t="str">
        <f t="shared" ref="O71:P71" si="48">+IFERROR(IF(COUNT(O41,O50,O55,O70),ROUND(SUM(O41,O50,O55,O70),0),""),"")</f>
        <v/>
      </c>
      <c r="P71" s="190">
        <f t="shared" si="48"/>
        <v>831724</v>
      </c>
      <c r="Q71" s="177">
        <f>+IFERROR(IF(COUNT(P71),ROUND(P71/'Shareholding Pattern'!$P$79*100,2),""),"")</f>
        <v>27.7</v>
      </c>
      <c r="R71" s="190" t="str">
        <f t="shared" ref="R71" si="49">+IFERROR(IF(COUNT(R41,R50,R55,R70),ROUND(SUM(R41,R50,R55,R70),0),""),"")</f>
        <v/>
      </c>
      <c r="S71" s="190" t="str">
        <f t="shared" ref="S71" si="50">+IFERROR(IF(COUNT(S41,S50,S55,S70),ROUND(SUM(S41,S50,S55,S70),0),""),"")</f>
        <v/>
      </c>
      <c r="T71" s="341" t="str">
        <f t="shared" ref="T71" si="51">+IFERROR(IF(COUNT(R71:S71),ROUND(SUM(R71:S71),0),""),"")</f>
        <v/>
      </c>
      <c r="U71" s="167">
        <f>+IFERROR(IF(COUNT(L71,T71),ROUND(SUM(L71,T71)/SUM('Shareholding Pattern'!$L$78,'Shareholding Pattern'!$T$78)*100,2),""),"")</f>
        <v>27.7</v>
      </c>
      <c r="V71" s="190" t="str">
        <f t="shared" ref="V71" si="52">+IFERROR(IF(COUNT(V41,V50,V55,V70),ROUND(SUM(V41,V50,V55,V70),0),""),"")</f>
        <v/>
      </c>
      <c r="W71" s="183" t="str">
        <f t="shared" si="39"/>
        <v/>
      </c>
      <c r="X71" s="575"/>
      <c r="Y71" s="576"/>
      <c r="Z71" s="190">
        <f t="shared" ref="Z71" si="53">+IFERROR(IF(COUNT(Z41,Z50,Z55,Z70),ROUND(SUM(Z41,Z50,Z55,Z70),0),""),"")</f>
        <v>747104</v>
      </c>
      <c r="AA71" s="190">
        <f t="shared" ref="AA71" si="54">+IFERROR(IF(COUNT(AA41,AA50,AA55,AA70),ROUND(SUM(AA41,AA50,AA55,AA70),0),""),"")</f>
        <v>0</v>
      </c>
      <c r="AB71" s="190">
        <f t="shared" ref="AB71" si="55">+IFERROR(IF(COUNT(AB41,AB50,AB55,AB70),ROUND(SUM(AB41,AB50,AB55,AB70),0),""),"")</f>
        <v>0</v>
      </c>
      <c r="AC71" s="190">
        <f t="shared" ref="AC71" si="56">+IFERROR(IF(COUNT(AC41,AC50,AC55,AC70),ROUND(SUM(AC41,AC50,AC55,AC70),0),""),"")</f>
        <v>0</v>
      </c>
      <c r="AR71" t="s">
        <v>187</v>
      </c>
    </row>
    <row r="72" spans="5:58" ht="34.5" customHeight="1">
      <c r="E72" s="164"/>
      <c r="F72" s="239" t="s">
        <v>370</v>
      </c>
      <c r="G72" s="238"/>
      <c r="H72" s="339"/>
      <c r="I72" s="339"/>
      <c r="J72" s="339"/>
      <c r="K72" s="238"/>
      <c r="L72" s="238"/>
      <c r="M72" s="238"/>
      <c r="N72" s="238"/>
      <c r="O72" s="238"/>
      <c r="P72" s="339"/>
      <c r="Q72" s="238"/>
      <c r="R72" s="339"/>
      <c r="S72" s="339"/>
      <c r="T72" s="339"/>
      <c r="U72" s="238"/>
      <c r="V72" s="238"/>
      <c r="W72" s="238"/>
      <c r="X72" s="238"/>
      <c r="Y72" s="238"/>
      <c r="Z72" s="404"/>
      <c r="AA72" s="404"/>
      <c r="AB72" s="404"/>
      <c r="AC72" s="346"/>
    </row>
    <row r="73" spans="5:58" ht="42" customHeight="1">
      <c r="E73" s="130"/>
      <c r="F73" s="230" t="s">
        <v>371</v>
      </c>
      <c r="M73"/>
      <c r="N73"/>
      <c r="O73"/>
      <c r="Q73"/>
      <c r="U73"/>
      <c r="V73"/>
      <c r="W73"/>
      <c r="X73"/>
      <c r="Y73"/>
      <c r="Z73" s="405"/>
      <c r="AA73" s="405"/>
      <c r="AB73" s="405"/>
      <c r="AC73" s="347"/>
    </row>
    <row r="74" spans="5:58" ht="34.5" customHeight="1">
      <c r="E74" s="117" t="s">
        <v>57</v>
      </c>
      <c r="F74" s="605" t="s">
        <v>58</v>
      </c>
      <c r="G74" s="606"/>
      <c r="H74" s="606"/>
      <c r="I74" s="606"/>
      <c r="J74" s="606"/>
      <c r="K74" s="606"/>
      <c r="L74" s="606"/>
      <c r="M74" s="606"/>
      <c r="N74" s="606"/>
      <c r="O74" s="606"/>
      <c r="P74" s="606"/>
      <c r="Q74" s="606"/>
      <c r="R74" s="606"/>
      <c r="S74" s="606"/>
      <c r="T74" s="606"/>
      <c r="U74" s="606"/>
      <c r="V74" s="606"/>
      <c r="W74" s="606"/>
      <c r="X74" s="606"/>
      <c r="Y74" s="606"/>
      <c r="Z74" s="606"/>
      <c r="AA74" s="606"/>
      <c r="AB74" s="606"/>
      <c r="AC74" s="607"/>
    </row>
    <row r="75" spans="5:58" ht="33" customHeight="1">
      <c r="E75" s="118" t="s">
        <v>70</v>
      </c>
      <c r="F75" s="237" t="s">
        <v>66</v>
      </c>
      <c r="H75" s="277"/>
      <c r="I75" s="277"/>
      <c r="J75" s="277"/>
      <c r="K75" s="277"/>
      <c r="L75" s="217" t="str">
        <f>+IFERROR(IF(COUNT(I75:K75),ROUND(SUM(I75:K75),2),""),"")</f>
        <v/>
      </c>
      <c r="M75" s="174"/>
      <c r="N75" s="277"/>
      <c r="O75" s="277"/>
      <c r="P75" s="217" t="str">
        <f>+IFERROR(IF(COUNT(N75:O75),ROUND(SUM(N75:O75),2),""),"")</f>
        <v/>
      </c>
      <c r="Q75" s="176" t="str">
        <f>+IFERROR(IF(COUNT(P75),ROUND(P75/'Shareholding Pattern'!$P$79*100,2),""),"")</f>
        <v/>
      </c>
      <c r="R75" s="277"/>
      <c r="S75" s="277"/>
      <c r="T75" s="217" t="str">
        <f>+IFERROR(IF(COUNT(R75:S75),ROUND(SUM(R75:S75),2),""),"")</f>
        <v/>
      </c>
      <c r="U75" s="154"/>
      <c r="V75" s="277"/>
      <c r="W75" s="182" t="str">
        <f t="shared" ref="W75:W79" si="57">+IFERROR(IF(COUNT(V75),ROUND(SUM(V75)/SUM(L75)*100,2),""),0)</f>
        <v/>
      </c>
      <c r="X75" s="580"/>
      <c r="Y75" s="581"/>
      <c r="Z75" s="277"/>
      <c r="AA75" s="542"/>
      <c r="AB75" s="543"/>
      <c r="AC75" s="544"/>
      <c r="AH75" t="s">
        <v>298</v>
      </c>
      <c r="AR75" t="s">
        <v>188</v>
      </c>
      <c r="AX75" t="s">
        <v>298</v>
      </c>
      <c r="AZ75" t="s">
        <v>333</v>
      </c>
      <c r="BF75" t="s">
        <v>322</v>
      </c>
    </row>
    <row r="76" spans="5:58" ht="46.5" customHeight="1">
      <c r="E76" s="118" t="s">
        <v>59</v>
      </c>
      <c r="F76" s="437" t="s">
        <v>859</v>
      </c>
      <c r="H76" s="277"/>
      <c r="I76" s="277"/>
      <c r="J76" s="277"/>
      <c r="K76" s="277"/>
      <c r="L76" s="217" t="str">
        <f>+IFERROR(IF(COUNT(I76:K76),ROUND(SUM(I76:K76),2),""),"")</f>
        <v/>
      </c>
      <c r="M76" s="220" t="str">
        <f>+IFERROR(IF(COUNT(L76),ROUND(L76/'Shareholding Pattern'!$L$78*100,2),""),"")</f>
        <v/>
      </c>
      <c r="N76" s="277"/>
      <c r="O76" s="277"/>
      <c r="P76" s="217" t="str">
        <f>+IFERROR(IF(COUNT(N76:O76),ROUND(SUM(N76:O76),2),""),"")</f>
        <v/>
      </c>
      <c r="Q76" s="176" t="str">
        <f>+IFERROR(IF(COUNT(P76),ROUND(P76/'Shareholding Pattern'!$P$79*100,2),""),"")</f>
        <v/>
      </c>
      <c r="R76" s="277"/>
      <c r="S76" s="277"/>
      <c r="T76" s="217" t="str">
        <f>+IFERROR(IF(COUNT(R76:S76),ROUND(SUM(R76:S76),2),""),"")</f>
        <v/>
      </c>
      <c r="U76" s="148" t="str">
        <f>+IFERROR(IF(COUNT(L76,T76),ROUND(SUM(L76,T76)/SUM('Shareholding Pattern'!$L$78,'Shareholding Pattern'!$T$78)*100,2),""),"")</f>
        <v/>
      </c>
      <c r="V76" s="277"/>
      <c r="W76" s="182" t="str">
        <f t="shared" si="57"/>
        <v/>
      </c>
      <c r="X76" s="582"/>
      <c r="Y76" s="583"/>
      <c r="Z76" s="277"/>
      <c r="AA76" s="542"/>
      <c r="AB76" s="543"/>
      <c r="AC76" s="544"/>
      <c r="AH76" t="s">
        <v>198</v>
      </c>
      <c r="AR76" t="s">
        <v>189</v>
      </c>
      <c r="AX76" t="s">
        <v>198</v>
      </c>
      <c r="AZ76" t="s">
        <v>836</v>
      </c>
      <c r="BF76" t="s">
        <v>837</v>
      </c>
    </row>
    <row r="77" spans="5:58" ht="31.5" customHeight="1">
      <c r="E77" s="604" t="s">
        <v>67</v>
      </c>
      <c r="F77" s="604"/>
      <c r="G77" s="604"/>
      <c r="H77" s="149" t="str">
        <f>IFERROR(IF(COUNT(H75:H76),ROUND(SUM(H75:H76),0),""),"")</f>
        <v/>
      </c>
      <c r="I77" s="149" t="str">
        <f t="shared" ref="I77:Z77" si="58">IFERROR(IF(COUNT(I75:I76),ROUND(SUM(I75:I76),0),""),"")</f>
        <v/>
      </c>
      <c r="J77" s="149" t="str">
        <f t="shared" si="58"/>
        <v/>
      </c>
      <c r="K77" s="149" t="str">
        <f t="shared" si="58"/>
        <v/>
      </c>
      <c r="L77" s="149" t="str">
        <f t="shared" si="58"/>
        <v/>
      </c>
      <c r="M77" s="174"/>
      <c r="N77" s="150" t="str">
        <f t="shared" si="58"/>
        <v/>
      </c>
      <c r="O77" s="150" t="str">
        <f t="shared" si="58"/>
        <v/>
      </c>
      <c r="P77" s="151" t="str">
        <f t="shared" si="58"/>
        <v/>
      </c>
      <c r="Q77" s="176" t="str">
        <f>+IFERROR(IF(COUNT(P77),ROUND(P77/'Shareholding Pattern'!$P$79*100,2),""),"")</f>
        <v/>
      </c>
      <c r="R77" s="149" t="str">
        <f t="shared" si="58"/>
        <v/>
      </c>
      <c r="S77" s="149" t="str">
        <f t="shared" si="58"/>
        <v/>
      </c>
      <c r="T77" s="149" t="str">
        <f t="shared" si="58"/>
        <v/>
      </c>
      <c r="U77" s="154"/>
      <c r="V77" s="149" t="str">
        <f t="shared" si="58"/>
        <v/>
      </c>
      <c r="W77" s="182" t="str">
        <f t="shared" si="57"/>
        <v/>
      </c>
      <c r="X77" s="582"/>
      <c r="Y77" s="583"/>
      <c r="Z77" s="149" t="str">
        <f t="shared" si="58"/>
        <v/>
      </c>
      <c r="AA77" s="545"/>
      <c r="AB77" s="546"/>
      <c r="AC77" s="547"/>
      <c r="AR77" t="s">
        <v>190</v>
      </c>
    </row>
    <row r="78" spans="5:58" ht="26.25" customHeight="1">
      <c r="E78" s="600" t="s">
        <v>68</v>
      </c>
      <c r="F78" s="600"/>
      <c r="G78" s="600"/>
      <c r="H78" s="149">
        <f>+IFERROR(IF(COUNT(H26,H71,H76),ROUND(SUM(H26,H71,H76),0),""),"")</f>
        <v>1667</v>
      </c>
      <c r="I78" s="149">
        <f>+IFERROR(IF(COUNT(I26,I71,I76),ROUND(SUM(I26,I71,I76),0),""),"")</f>
        <v>3002900</v>
      </c>
      <c r="J78" s="149" t="str">
        <f>+IFERROR(IF(COUNT(J26,J71,J76),ROUND(SUM(J26,J71,J76),0),""),"")</f>
        <v/>
      </c>
      <c r="K78" s="149" t="str">
        <f>+IFERROR(IF(COUNT(K26,K71,K76),ROUND(SUM(K26,K71,K76),0),""),"")</f>
        <v/>
      </c>
      <c r="L78" s="149">
        <f>+IFERROR(IF(COUNT(L26,L71,L76),ROUND(SUM(L26,L71,L76),0),""),"")</f>
        <v>3002900</v>
      </c>
      <c r="M78" s="175">
        <f>+IFERROR(IF(COUNT(L78),ROUND(L78/'Shareholding Pattern'!$L$78*100,2),""),0)</f>
        <v>100</v>
      </c>
      <c r="N78" s="153">
        <f>+IFERROR(IF(COUNT(N26,N71,N76),ROUND(SUM(N26,N71,N76),0),""),"")</f>
        <v>3002900</v>
      </c>
      <c r="O78" s="153" t="str">
        <f>+IFERROR(IF(COUNT(O26,O71,O76),ROUND(SUM(O26,O71,O76),0),""),"")</f>
        <v/>
      </c>
      <c r="P78" s="149">
        <f>+IFERROR(IF(COUNT(P26,P71,P76),ROUND(SUM(P26,P71,P76),0),""),"")</f>
        <v>3002900</v>
      </c>
      <c r="Q78" s="176">
        <f>+IFERROR(IF(COUNT(P78),ROUND(P78/'Shareholding Pattern'!$P$79*100,2),""),0)</f>
        <v>100</v>
      </c>
      <c r="R78" s="149" t="str">
        <f>+IFERROR(IF(COUNT(R26,R71,R76),ROUND(SUM(R26,R71,R76),0),""),"")</f>
        <v/>
      </c>
      <c r="S78" s="149" t="str">
        <f>+IFERROR(IF(COUNT(S26,S71,S76),ROUND(SUM(S26,S71,S76),0),""),"")</f>
        <v/>
      </c>
      <c r="T78" s="149" t="str">
        <f>+IFERROR(IF(COUNT(T26,T71,T76),ROUND(SUM(T26,T71,T76),0),""),"")</f>
        <v/>
      </c>
      <c r="U78" s="152">
        <f>+IFERROR(IF(COUNT(L78,T78),ROUND(SUM(L78,T78)/SUM('Shareholding Pattern'!$L$78,'Shareholding Pattern'!$T$78)*100,2),""),0)</f>
        <v>100</v>
      </c>
      <c r="V78" s="149" t="str">
        <f>+IFERROR(IF(COUNT(V26,V71,V76),ROUND(SUM(V26,V71,V76),0),""),"")</f>
        <v/>
      </c>
      <c r="W78" s="182" t="str">
        <f t="shared" si="57"/>
        <v/>
      </c>
      <c r="X78" s="584"/>
      <c r="Y78" s="585"/>
      <c r="Z78" s="149">
        <f>+IFERROR(IF(COUNT(Z26,Z71,Z76),ROUND(SUM(Z26,Z71,Z76),0),""),"")</f>
        <v>2918280</v>
      </c>
      <c r="AA78" s="149">
        <f t="shared" ref="AA78:AC78" si="59">+IFERROR(IF(COUNT(AA26,AA71,AA76),ROUND(SUM(AA26,AA71,AA76),0),""),"")</f>
        <v>0</v>
      </c>
      <c r="AB78" s="149">
        <f t="shared" si="59"/>
        <v>0</v>
      </c>
      <c r="AC78" s="149">
        <f t="shared" si="59"/>
        <v>0</v>
      </c>
    </row>
    <row r="79" spans="5:58" ht="22.5" customHeight="1">
      <c r="E79" s="600" t="s">
        <v>69</v>
      </c>
      <c r="F79" s="600"/>
      <c r="G79" s="600"/>
      <c r="H79" s="149">
        <f>+IFERROR(IF(COUNT(H26,H71,H77),ROUND(SUM(H26,H71,H77),0),""),"")</f>
        <v>1667</v>
      </c>
      <c r="I79" s="149">
        <f>+IFERROR(IF(COUNT(I26,I71,I77),ROUND(SUM(I26,I71,I77),0),""),"")</f>
        <v>3002900</v>
      </c>
      <c r="J79" s="149" t="str">
        <f>+IFERROR(IF(COUNT(J26,J71,J77),ROUND(SUM(J26,J71,J77),0),""),"")</f>
        <v/>
      </c>
      <c r="K79" s="149" t="str">
        <f>+IFERROR(IF(COUNT(K26,K71,K77),ROUND(SUM(K26,K71,K77),0),""),"")</f>
        <v/>
      </c>
      <c r="L79" s="149">
        <f>+IFERROR(IF(COUNT(L26,L71,L77),ROUND(SUM(L26,L71,L77),0),""),"")</f>
        <v>3002900</v>
      </c>
      <c r="M79" s="273">
        <f>+IFERROR(IF(COUNT(L78),ROUND(L78/'Shareholding Pattern'!$L$78*100,2),""),"")</f>
        <v>100</v>
      </c>
      <c r="N79" s="153">
        <f>+IFERROR(IF(COUNT(N26,N71,N77),ROUND(SUM(N26,N71,N77),0),""),"")</f>
        <v>3002900</v>
      </c>
      <c r="O79" s="153" t="str">
        <f>+IFERROR(IF(COUNT(O26,O71,O77),ROUND(SUM(O26,O71,O77),0),""),"")</f>
        <v/>
      </c>
      <c r="P79" s="149">
        <f>+IFERROR(IF(COUNT(P26,P71,P77),ROUND(SUM(P26,P71,P77),0),""),"")</f>
        <v>3002900</v>
      </c>
      <c r="Q79" s="176">
        <f>+IFERROR(IF(COUNT(P79),ROUND(P79/'Shareholding Pattern'!$P$79*100,2),""),"")</f>
        <v>100</v>
      </c>
      <c r="R79" s="149" t="str">
        <f>+IFERROR(IF(COUNT(R26,R71,R77),ROUND(SUM(R26,R71,R77),0),""),"")</f>
        <v/>
      </c>
      <c r="S79" s="149" t="str">
        <f>+IFERROR(IF(COUNT(S26,S71,S77),ROUND(SUM(S26,S71,S77),0),""),"")</f>
        <v/>
      </c>
      <c r="T79" s="149" t="str">
        <f>+IFERROR(IF(COUNT(T26,T71,T77),ROUND(SUM(T26,T71,T77),0),""),"")</f>
        <v/>
      </c>
      <c r="U79" s="274">
        <f>+IFERROR(IF(COUNT(U26,U71,U77),ROUND(SUM(U26,U71,U77),0),""),"")</f>
        <v>100</v>
      </c>
      <c r="V79" s="149" t="str">
        <f>+IFERROR(IF(COUNT(V26,V71,V77),ROUND(SUM(V26,V71,V77),0),""),"")</f>
        <v/>
      </c>
      <c r="W79" s="182" t="str">
        <f t="shared" si="57"/>
        <v/>
      </c>
      <c r="X79" s="149" t="str">
        <f>+IFERROR(IF(COUNT(X26,X71,X77),ROUND(SUM(X26,X71,X77),0),""),"")</f>
        <v/>
      </c>
      <c r="Y79" s="182" t="str">
        <f>+IFERROR(IF(COUNT(X79),ROUND(SUM(X79)/SUM(L79)*100,2),""),0)</f>
        <v/>
      </c>
      <c r="Z79" s="149">
        <f>+IFERROR(IF(COUNT(Z26,Z71,Z77),ROUND(SUM(Z26,Z71,Z77),0),""),"")</f>
        <v>2918280</v>
      </c>
      <c r="AA79" s="149">
        <f t="shared" ref="AA79:AC79" si="60">+IFERROR(IF(COUNT(AA26,AA71,AA77),ROUND(SUM(AA26,AA71,AA77),0),""),"")</f>
        <v>0</v>
      </c>
      <c r="AB79" s="149">
        <f t="shared" si="60"/>
        <v>0</v>
      </c>
      <c r="AC79" s="149">
        <f t="shared" si="60"/>
        <v>0</v>
      </c>
      <c r="AR79" t="s">
        <v>191</v>
      </c>
    </row>
    <row r="80" spans="5:58" ht="35.1" customHeight="1">
      <c r="E80" s="588" t="s">
        <v>165</v>
      </c>
      <c r="F80" s="589"/>
      <c r="G80" s="589"/>
      <c r="H80" s="589"/>
      <c r="I80" s="589"/>
      <c r="J80" s="589"/>
      <c r="K80" s="589"/>
      <c r="L80" s="589"/>
      <c r="M80" s="590"/>
      <c r="N80" s="593"/>
      <c r="O80" s="592"/>
      <c r="P80" s="342"/>
      <c r="Q80" s="245"/>
      <c r="R80" s="340"/>
      <c r="S80" s="340"/>
      <c r="T80" s="340"/>
      <c r="U80" s="245"/>
      <c r="V80" s="245"/>
      <c r="W80" s="245"/>
      <c r="X80" s="537"/>
      <c r="Y80" s="537"/>
      <c r="Z80" s="537"/>
      <c r="AA80" s="537"/>
      <c r="AB80" s="537"/>
      <c r="AC80" s="538"/>
    </row>
    <row r="81" spans="5:29" ht="35.1" customHeight="1">
      <c r="E81" s="588" t="s">
        <v>529</v>
      </c>
      <c r="F81" s="589"/>
      <c r="G81" s="589"/>
      <c r="H81" s="589"/>
      <c r="I81" s="589"/>
      <c r="J81" s="589"/>
      <c r="K81" s="589"/>
      <c r="L81" s="589"/>
      <c r="M81" s="590"/>
      <c r="N81" s="591"/>
      <c r="O81" s="592"/>
      <c r="P81" s="342"/>
      <c r="Q81" s="245"/>
      <c r="R81" s="340"/>
      <c r="S81" s="340"/>
      <c r="T81" s="340"/>
      <c r="U81" s="245"/>
      <c r="V81" s="245"/>
      <c r="W81" s="245"/>
      <c r="X81" s="537"/>
      <c r="Y81" s="537"/>
      <c r="Z81" s="537"/>
      <c r="AA81" s="537"/>
      <c r="AB81" s="537"/>
      <c r="AC81" s="538"/>
    </row>
    <row r="82" spans="5:29" ht="35.1" customHeight="1">
      <c r="E82" s="588" t="s">
        <v>530</v>
      </c>
      <c r="F82" s="589"/>
      <c r="G82" s="589"/>
      <c r="H82" s="589"/>
      <c r="I82" s="589"/>
      <c r="J82" s="589"/>
      <c r="K82" s="589"/>
      <c r="L82" s="589"/>
      <c r="M82" s="590"/>
      <c r="N82" s="591"/>
      <c r="O82" s="592"/>
      <c r="P82" s="342"/>
      <c r="Q82" s="245"/>
      <c r="R82" s="340"/>
      <c r="S82" s="340"/>
      <c r="T82" s="340"/>
      <c r="U82" s="245"/>
      <c r="V82" s="245"/>
      <c r="W82" s="245"/>
      <c r="X82" s="537"/>
      <c r="Y82" s="537"/>
      <c r="Z82" s="537"/>
      <c r="AA82" s="537"/>
      <c r="AB82" s="537"/>
      <c r="AC82" s="538"/>
    </row>
    <row r="83" spans="5:29" ht="35.1" customHeight="1">
      <c r="E83" s="588" t="s">
        <v>531</v>
      </c>
      <c r="F83" s="589"/>
      <c r="G83" s="589"/>
      <c r="H83" s="589"/>
      <c r="I83" s="589"/>
      <c r="J83" s="589"/>
      <c r="K83" s="589"/>
      <c r="L83" s="589"/>
      <c r="M83" s="590"/>
      <c r="N83" s="593"/>
      <c r="O83" s="592"/>
      <c r="P83" s="342"/>
      <c r="Q83" s="245"/>
      <c r="R83" s="340"/>
      <c r="S83" s="340"/>
      <c r="T83" s="340"/>
      <c r="U83" s="245"/>
      <c r="V83" s="245"/>
      <c r="W83" s="245"/>
      <c r="X83" s="537"/>
      <c r="Y83" s="537"/>
      <c r="Z83" s="537"/>
      <c r="AA83" s="537"/>
      <c r="AB83" s="537"/>
      <c r="AC83" s="538"/>
    </row>
  </sheetData>
  <sheetProtection password="F884" sheet="1" objects="1" scenarios="1"/>
  <mergeCells count="58">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 ref="F9:G11"/>
    <mergeCell ref="E78:G78"/>
    <mergeCell ref="J9:J11"/>
    <mergeCell ref="E70:G70"/>
    <mergeCell ref="E79:G79"/>
    <mergeCell ref="E9:E11"/>
    <mergeCell ref="X82:Z82"/>
    <mergeCell ref="X83:Z83"/>
    <mergeCell ref="E81:M81"/>
    <mergeCell ref="E82:M82"/>
    <mergeCell ref="E83:M83"/>
    <mergeCell ref="N81:O81"/>
    <mergeCell ref="N82:O82"/>
    <mergeCell ref="N83:O83"/>
    <mergeCell ref="X30:Y41"/>
    <mergeCell ref="Z9:Z11"/>
    <mergeCell ref="X81:Z81"/>
    <mergeCell ref="S9:S11"/>
    <mergeCell ref="X75:Y78"/>
    <mergeCell ref="V9:W10"/>
    <mergeCell ref="X9:Y10"/>
    <mergeCell ref="U9:U11"/>
    <mergeCell ref="T9:T11"/>
    <mergeCell ref="X80:Z80"/>
    <mergeCell ref="X43:Y50"/>
    <mergeCell ref="X52:Y71"/>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s>
  <dataValidations count="8">
    <dataValidation type="whole" operator="lessThanOrEqual" allowBlank="1" showInputMessage="1" showErrorMessage="1" sqref="V75:V76 V52:V54 V57:V69 V30:V40 V43:V49">
      <formula1>I30</formula1>
    </dataValidation>
    <dataValidation type="whole" operator="lessThanOrEqual" allowBlank="1" showInputMessage="1" showErrorMessage="1" sqref="Z75:Z76 Z30:Z40 Z43:Z49 Z52:Z54 Z57:Z69">
      <formula1>L30</formula1>
    </dataValidation>
    <dataValidation type="whole" operator="greaterThanOrEqual" allowBlank="1" showInputMessage="1" showErrorMessage="1" sqref="N52:O54 R52:S54 N75:O76 R75:S76 I75:K76 I52:K54 I57:K69 N57:O69 R57:S69 R43:S49 R30:S40 N30:O40 N43:O49 I43:K49 I30:K40">
      <formula1>0</formula1>
    </dataValidation>
    <dataValidation type="whole" operator="greaterThan" allowBlank="1" showInputMessage="1" showErrorMessage="1" sqref="H52:H54 H75:H76 H57:H69 H43:H49 H30:H40">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IndHUF!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69" location="Other_NonInsti!F12" display="Any Other (specify)"/>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F12"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59" location="'Key Managerial Personnel'!F12" display="Key Managerial Personnel"/>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62" location="'Investor Education'!F12" display="Investor Education and Protection Fund (IEPF)"/>
    <hyperlink ref="F65" location="'Non Resident Indians (NRIs)'!A1" display="Non Resident Indians (NRIs)"/>
    <hyperlink ref="F66" location="'Foreign Nationals'!F12" display="Foreign Nationals"/>
    <hyperlink ref="F67" location="'Foreign Companies'!F12" display="Foreign Companies"/>
    <hyperlink ref="F68" location="'Bodies Corporate'!F12" display="Bodies Corporate"/>
    <hyperlink ref="F76" location="EBT!F12" display="Employee Benefit Trust / Employee Welfare Trust under SEBI (Share Based Employee Benefits and Sweat Equity) Regulations, 2021"/>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sheetPr codeName="Sheet2">
    <tabColor theme="7"/>
  </sheetPr>
  <dimension ref="A1:XFC23"/>
  <sheetViews>
    <sheetView showGridLines="0" topLeftCell="D7" zoomScale="85" zoomScaleNormal="85" workbookViewId="0">
      <selection activeCell="F8" sqref="F8"/>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7</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614" t="s">
        <v>119</v>
      </c>
      <c r="F9" s="614" t="s">
        <v>118</v>
      </c>
      <c r="G9" s="608" t="s">
        <v>1</v>
      </c>
      <c r="H9" s="608" t="s">
        <v>3</v>
      </c>
      <c r="I9" s="608" t="s">
        <v>4</v>
      </c>
      <c r="J9" s="608" t="s">
        <v>5</v>
      </c>
      <c r="K9" s="608" t="s">
        <v>6</v>
      </c>
      <c r="L9" s="608" t="s">
        <v>7</v>
      </c>
      <c r="M9" s="611" t="s">
        <v>8</v>
      </c>
      <c r="N9" s="612"/>
      <c r="O9" s="612"/>
      <c r="P9" s="613"/>
      <c r="Q9" s="608" t="s">
        <v>9</v>
      </c>
      <c r="R9" s="608" t="s">
        <v>447</v>
      </c>
      <c r="S9" s="608" t="s">
        <v>116</v>
      </c>
      <c r="T9" s="614" t="s">
        <v>125</v>
      </c>
      <c r="U9" s="594" t="s">
        <v>12</v>
      </c>
      <c r="V9" s="595"/>
      <c r="W9" s="594" t="s">
        <v>13</v>
      </c>
      <c r="X9" s="595"/>
      <c r="Y9" s="608" t="s">
        <v>14</v>
      </c>
      <c r="Z9" s="519" t="s">
        <v>441</v>
      </c>
      <c r="AA9" s="608" t="s">
        <v>459</v>
      </c>
    </row>
    <row r="10" spans="5:45" ht="31.5" customHeight="1">
      <c r="E10" s="609"/>
      <c r="F10" s="602"/>
      <c r="G10" s="609"/>
      <c r="H10" s="609"/>
      <c r="I10" s="609"/>
      <c r="J10" s="609"/>
      <c r="K10" s="609"/>
      <c r="L10" s="609"/>
      <c r="M10" s="522" t="s">
        <v>117</v>
      </c>
      <c r="N10" s="568"/>
      <c r="O10" s="569"/>
      <c r="P10" s="608" t="s">
        <v>16</v>
      </c>
      <c r="Q10" s="609"/>
      <c r="R10" s="609"/>
      <c r="S10" s="609"/>
      <c r="T10" s="609"/>
      <c r="U10" s="598"/>
      <c r="V10" s="599"/>
      <c r="W10" s="598"/>
      <c r="X10" s="599"/>
      <c r="Y10" s="609"/>
      <c r="Z10" s="563"/>
      <c r="AA10" s="609"/>
    </row>
    <row r="11" spans="5:45" ht="78.75" customHeight="1">
      <c r="E11" s="610"/>
      <c r="F11" s="603"/>
      <c r="G11" s="610"/>
      <c r="H11" s="610"/>
      <c r="I11" s="610"/>
      <c r="J11" s="610"/>
      <c r="K11" s="610"/>
      <c r="L11" s="610"/>
      <c r="M11" s="33" t="s">
        <v>123</v>
      </c>
      <c r="N11" s="33" t="s">
        <v>18</v>
      </c>
      <c r="O11" s="32" t="s">
        <v>19</v>
      </c>
      <c r="P11" s="610"/>
      <c r="Q11" s="610"/>
      <c r="R11" s="610"/>
      <c r="S11" s="610"/>
      <c r="T11" s="610"/>
      <c r="U11" s="32" t="s">
        <v>20</v>
      </c>
      <c r="V11" s="32" t="s">
        <v>21</v>
      </c>
      <c r="W11" s="32" t="s">
        <v>20</v>
      </c>
      <c r="X11" s="32" t="s">
        <v>21</v>
      </c>
      <c r="Y11" s="610"/>
      <c r="Z11" s="563"/>
      <c r="AA11" s="610"/>
    </row>
    <row r="12" spans="5:45" ht="16.5" customHeight="1">
      <c r="E12" s="9" t="s">
        <v>71</v>
      </c>
      <c r="F12" s="355" t="s">
        <v>27</v>
      </c>
      <c r="G12" s="30"/>
      <c r="H12" s="30"/>
      <c r="I12" s="30"/>
      <c r="J12" s="30"/>
      <c r="K12" s="30"/>
      <c r="L12" s="30"/>
      <c r="M12" s="30"/>
      <c r="N12" s="30"/>
      <c r="O12" s="30"/>
      <c r="P12" s="30"/>
      <c r="Q12" s="30"/>
      <c r="R12" s="30"/>
      <c r="S12" s="30"/>
      <c r="T12" s="30"/>
      <c r="U12" s="30"/>
      <c r="V12" s="30"/>
      <c r="W12" s="30"/>
      <c r="X12" s="30"/>
      <c r="Y12" s="30"/>
      <c r="Z12" s="30"/>
      <c r="AA12" s="31"/>
    </row>
    <row r="13" spans="5:45" s="11" customFormat="1" ht="19.5" hidden="1" customHeight="1">
      <c r="E13" s="191"/>
      <c r="F13" s="242"/>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f>IF(COUNT(H22:$Y$15007)=0,"",SUM(AC1:AC65539))</f>
        <v>7</v>
      </c>
    </row>
    <row r="14" spans="5:45" ht="24.75" customHeight="1">
      <c r="E14" s="92"/>
      <c r="F14" s="93"/>
      <c r="G14" s="93"/>
      <c r="H14" s="93"/>
      <c r="I14" s="93"/>
      <c r="J14" s="93"/>
      <c r="K14" s="93"/>
      <c r="L14" s="93"/>
      <c r="M14" s="93"/>
      <c r="N14" s="93"/>
      <c r="O14" s="93"/>
      <c r="P14" s="93"/>
      <c r="Q14" s="93"/>
      <c r="R14" s="93"/>
      <c r="S14" s="93"/>
      <c r="T14" s="93"/>
      <c r="U14" s="93"/>
      <c r="V14" s="93"/>
      <c r="W14" s="93"/>
      <c r="X14" s="93"/>
      <c r="Y14" s="93"/>
      <c r="Z14" s="93"/>
      <c r="AA14" s="94"/>
    </row>
    <row r="15" spans="5:45" ht="24.75" customHeight="1">
      <c r="E15" s="191">
        <v>1</v>
      </c>
      <c r="F15" s="446" t="s">
        <v>866</v>
      </c>
      <c r="G15" s="447" t="s">
        <v>867</v>
      </c>
      <c r="H15" s="47">
        <v>1549776</v>
      </c>
      <c r="I15" s="47"/>
      <c r="J15" s="47"/>
      <c r="K15" s="445">
        <f t="shared" ref="K15:K21" si="0">+IFERROR(IF(COUNT(H15:J15),ROUND(SUM(H15:J15),0),""),"")</f>
        <v>1549776</v>
      </c>
      <c r="L15" s="51">
        <f>+IFERROR(IF(COUNT(K15),ROUND(K15/'Shareholding Pattern'!$L$78*100,2),""),0)</f>
        <v>51.61</v>
      </c>
      <c r="M15" s="203">
        <f t="shared" ref="M15:M21" si="1">IF(H15="","",H15)</f>
        <v>1549776</v>
      </c>
      <c r="N15" s="203"/>
      <c r="O15" s="266">
        <f t="shared" ref="O15:O21" si="2">+IFERROR(IF(COUNT(M15:N15),ROUND(SUM(M15,N15),2),""),"")</f>
        <v>1549776</v>
      </c>
      <c r="P15" s="51">
        <f>+IFERROR(IF(COUNT(O15),ROUND(O15/('Shareholding Pattern'!$P$79)*100,2),""),0)</f>
        <v>51.61</v>
      </c>
      <c r="Q15" s="47"/>
      <c r="R15" s="47"/>
      <c r="S15" s="445" t="str">
        <f t="shared" ref="S15:S21" si="3">+IFERROR(IF(COUNT(Q15:R15),ROUND(SUM(Q15:R15),0),""),"")</f>
        <v/>
      </c>
      <c r="T15" s="17">
        <f>+IFERROR(IF(COUNT(K15,S15),ROUND(SUM(S15,K15)/SUM('Shareholding Pattern'!$L$78,'Shareholding Pattern'!$T$78)*100,2),""),0)</f>
        <v>51.61</v>
      </c>
      <c r="U15" s="47"/>
      <c r="V15" s="17" t="str">
        <f t="shared" ref="V15:V21" si="4">+IFERROR(IF(COUNT(U15),ROUND(SUM(U15)/SUM(K15)*100,2),""),0)</f>
        <v/>
      </c>
      <c r="W15" s="47"/>
      <c r="X15" s="17" t="str">
        <f t="shared" ref="X15:X21" si="5">+IFERROR(IF(COUNT(W15),ROUND(SUM(W15)/SUM(K15)*100,2),""),0)</f>
        <v/>
      </c>
      <c r="Y15" s="47">
        <v>1549776</v>
      </c>
      <c r="Z15" s="265"/>
      <c r="AA15" s="315" t="s">
        <v>461</v>
      </c>
      <c r="AB15" s="11"/>
      <c r="AC15" s="11">
        <f t="shared" ref="AC15:AC21" si="6">IF(SUM(H15:Y15)&gt;0,1,0)</f>
        <v>1</v>
      </c>
    </row>
    <row r="16" spans="5:45" ht="24.75" customHeight="1">
      <c r="E16" s="191">
        <v>2</v>
      </c>
      <c r="F16" s="446" t="s">
        <v>868</v>
      </c>
      <c r="G16" s="447" t="s">
        <v>869</v>
      </c>
      <c r="H16" s="47">
        <v>10000</v>
      </c>
      <c r="I16" s="47"/>
      <c r="J16" s="47"/>
      <c r="K16" s="445">
        <f t="shared" si="0"/>
        <v>10000</v>
      </c>
      <c r="L16" s="51">
        <f>+IFERROR(IF(COUNT(K16),ROUND(K16/'Shareholding Pattern'!$L$78*100,2),""),0)</f>
        <v>0.33</v>
      </c>
      <c r="M16" s="203">
        <f t="shared" si="1"/>
        <v>10000</v>
      </c>
      <c r="N16" s="203"/>
      <c r="O16" s="266">
        <f t="shared" si="2"/>
        <v>10000</v>
      </c>
      <c r="P16" s="51">
        <f>+IFERROR(IF(COUNT(O16),ROUND(O16/('Shareholding Pattern'!$P$79)*100,2),""),0)</f>
        <v>0.33</v>
      </c>
      <c r="Q16" s="47"/>
      <c r="R16" s="47"/>
      <c r="S16" s="445" t="str">
        <f t="shared" si="3"/>
        <v/>
      </c>
      <c r="T16" s="17">
        <f>+IFERROR(IF(COUNT(K16,S16),ROUND(SUM(S16,K16)/SUM('Shareholding Pattern'!$L$78,'Shareholding Pattern'!$T$78)*100,2),""),0)</f>
        <v>0.33</v>
      </c>
      <c r="U16" s="47"/>
      <c r="V16" s="17" t="str">
        <f t="shared" si="4"/>
        <v/>
      </c>
      <c r="W16" s="47"/>
      <c r="X16" s="17" t="str">
        <f t="shared" si="5"/>
        <v/>
      </c>
      <c r="Y16" s="47">
        <v>10000</v>
      </c>
      <c r="Z16" s="265"/>
      <c r="AA16" s="315" t="s">
        <v>462</v>
      </c>
      <c r="AB16" s="11"/>
      <c r="AC16" s="11">
        <f t="shared" si="6"/>
        <v>1</v>
      </c>
    </row>
    <row r="17" spans="5:29" ht="24.75" customHeight="1">
      <c r="E17" s="191">
        <v>3</v>
      </c>
      <c r="F17" s="446" t="s">
        <v>870</v>
      </c>
      <c r="G17" s="447" t="s">
        <v>871</v>
      </c>
      <c r="H17" s="47">
        <v>130300</v>
      </c>
      <c r="I17" s="47"/>
      <c r="J17" s="47"/>
      <c r="K17" s="445">
        <f t="shared" si="0"/>
        <v>130300</v>
      </c>
      <c r="L17" s="51">
        <f>+IFERROR(IF(COUNT(K17),ROUND(K17/'Shareholding Pattern'!$L$78*100,2),""),0)</f>
        <v>4.34</v>
      </c>
      <c r="M17" s="203">
        <f t="shared" si="1"/>
        <v>130300</v>
      </c>
      <c r="N17" s="203"/>
      <c r="O17" s="266">
        <f t="shared" si="2"/>
        <v>130300</v>
      </c>
      <c r="P17" s="51">
        <f>+IFERROR(IF(COUNT(O17),ROUND(O17/('Shareholding Pattern'!$P$79)*100,2),""),0)</f>
        <v>4.34</v>
      </c>
      <c r="Q17" s="47"/>
      <c r="R17" s="47"/>
      <c r="S17" s="445" t="str">
        <f t="shared" si="3"/>
        <v/>
      </c>
      <c r="T17" s="17">
        <f>+IFERROR(IF(COUNT(K17,S17),ROUND(SUM(S17,K17)/SUM('Shareholding Pattern'!$L$78,'Shareholding Pattern'!$T$78)*100,2),""),0)</f>
        <v>4.34</v>
      </c>
      <c r="U17" s="47"/>
      <c r="V17" s="17" t="str">
        <f t="shared" si="4"/>
        <v/>
      </c>
      <c r="W17" s="47"/>
      <c r="X17" s="17" t="str">
        <f t="shared" si="5"/>
        <v/>
      </c>
      <c r="Y17" s="47">
        <v>130300</v>
      </c>
      <c r="Z17" s="265"/>
      <c r="AA17" s="315" t="s">
        <v>461</v>
      </c>
      <c r="AB17" s="11"/>
      <c r="AC17" s="11">
        <f t="shared" si="6"/>
        <v>1</v>
      </c>
    </row>
    <row r="18" spans="5:29" ht="24.75" customHeight="1">
      <c r="E18" s="191">
        <v>4</v>
      </c>
      <c r="F18" s="446" t="s">
        <v>872</v>
      </c>
      <c r="G18" s="447" t="s">
        <v>873</v>
      </c>
      <c r="H18" s="47">
        <v>30200</v>
      </c>
      <c r="I18" s="47"/>
      <c r="J18" s="47"/>
      <c r="K18" s="445">
        <f t="shared" si="0"/>
        <v>30200</v>
      </c>
      <c r="L18" s="51">
        <f>+IFERROR(IF(COUNT(K18),ROUND(K18/'Shareholding Pattern'!$L$78*100,2),""),0)</f>
        <v>1.01</v>
      </c>
      <c r="M18" s="203">
        <f t="shared" si="1"/>
        <v>30200</v>
      </c>
      <c r="N18" s="203"/>
      <c r="O18" s="266">
        <f t="shared" si="2"/>
        <v>30200</v>
      </c>
      <c r="P18" s="51">
        <f>+IFERROR(IF(COUNT(O18),ROUND(O18/('Shareholding Pattern'!$P$79)*100,2),""),0)</f>
        <v>1.01</v>
      </c>
      <c r="Q18" s="47"/>
      <c r="R18" s="47"/>
      <c r="S18" s="445" t="str">
        <f t="shared" si="3"/>
        <v/>
      </c>
      <c r="T18" s="17">
        <f>+IFERROR(IF(COUNT(K18,S18),ROUND(SUM(S18,K18)/SUM('Shareholding Pattern'!$L$78,'Shareholding Pattern'!$T$78)*100,2),""),0)</f>
        <v>1.01</v>
      </c>
      <c r="U18" s="47"/>
      <c r="V18" s="17" t="str">
        <f t="shared" si="4"/>
        <v/>
      </c>
      <c r="W18" s="47"/>
      <c r="X18" s="17" t="str">
        <f t="shared" si="5"/>
        <v/>
      </c>
      <c r="Y18" s="47">
        <v>30200</v>
      </c>
      <c r="Z18" s="265"/>
      <c r="AA18" s="315" t="s">
        <v>462</v>
      </c>
      <c r="AB18" s="11"/>
      <c r="AC18" s="11">
        <f t="shared" si="6"/>
        <v>1</v>
      </c>
    </row>
    <row r="19" spans="5:29" ht="24.75" customHeight="1">
      <c r="E19" s="191">
        <v>5</v>
      </c>
      <c r="F19" s="446" t="s">
        <v>874</v>
      </c>
      <c r="G19" s="447" t="s">
        <v>875</v>
      </c>
      <c r="H19" s="47">
        <v>600</v>
      </c>
      <c r="I19" s="47"/>
      <c r="J19" s="47"/>
      <c r="K19" s="445">
        <f t="shared" si="0"/>
        <v>600</v>
      </c>
      <c r="L19" s="51">
        <f>+IFERROR(IF(COUNT(K19),ROUND(K19/'Shareholding Pattern'!$L$78*100,2),""),0)</f>
        <v>0.02</v>
      </c>
      <c r="M19" s="203">
        <f t="shared" si="1"/>
        <v>600</v>
      </c>
      <c r="N19" s="203"/>
      <c r="O19" s="266">
        <f t="shared" si="2"/>
        <v>600</v>
      </c>
      <c r="P19" s="51">
        <f>+IFERROR(IF(COUNT(O19),ROUND(O19/('Shareholding Pattern'!$P$79)*100,2),""),0)</f>
        <v>0.02</v>
      </c>
      <c r="Q19" s="47"/>
      <c r="R19" s="47"/>
      <c r="S19" s="445" t="str">
        <f t="shared" si="3"/>
        <v/>
      </c>
      <c r="T19" s="17">
        <f>+IFERROR(IF(COUNT(K19,S19),ROUND(SUM(S19,K19)/SUM('Shareholding Pattern'!$L$78,'Shareholding Pattern'!$T$78)*100,2),""),0)</f>
        <v>0.02</v>
      </c>
      <c r="U19" s="47"/>
      <c r="V19" s="17" t="str">
        <f t="shared" si="4"/>
        <v/>
      </c>
      <c r="W19" s="47"/>
      <c r="X19" s="17" t="str">
        <f t="shared" si="5"/>
        <v/>
      </c>
      <c r="Y19" s="47">
        <v>600</v>
      </c>
      <c r="Z19" s="265"/>
      <c r="AA19" s="315" t="s">
        <v>461</v>
      </c>
      <c r="AB19" s="11"/>
      <c r="AC19" s="11">
        <f t="shared" si="6"/>
        <v>1</v>
      </c>
    </row>
    <row r="20" spans="5:29" ht="24.75" customHeight="1">
      <c r="E20" s="191">
        <v>6</v>
      </c>
      <c r="F20" s="446" t="s">
        <v>876</v>
      </c>
      <c r="G20" s="447" t="s">
        <v>877</v>
      </c>
      <c r="H20" s="47">
        <v>350000</v>
      </c>
      <c r="I20" s="47"/>
      <c r="J20" s="47"/>
      <c r="K20" s="445">
        <f t="shared" si="0"/>
        <v>350000</v>
      </c>
      <c r="L20" s="51">
        <f>+IFERROR(IF(COUNT(K20),ROUND(K20/'Shareholding Pattern'!$L$78*100,2),""),0)</f>
        <v>11.66</v>
      </c>
      <c r="M20" s="203">
        <f t="shared" si="1"/>
        <v>350000</v>
      </c>
      <c r="N20" s="203"/>
      <c r="O20" s="266">
        <f t="shared" si="2"/>
        <v>350000</v>
      </c>
      <c r="P20" s="51">
        <f>+IFERROR(IF(COUNT(O20),ROUND(O20/('Shareholding Pattern'!$P$79)*100,2),""),0)</f>
        <v>11.66</v>
      </c>
      <c r="Q20" s="47"/>
      <c r="R20" s="47"/>
      <c r="S20" s="445" t="str">
        <f t="shared" si="3"/>
        <v/>
      </c>
      <c r="T20" s="17">
        <f>+IFERROR(IF(COUNT(K20,S20),ROUND(SUM(S20,K20)/SUM('Shareholding Pattern'!$L$78,'Shareholding Pattern'!$T$78)*100,2),""),0)</f>
        <v>11.66</v>
      </c>
      <c r="U20" s="47"/>
      <c r="V20" s="17" t="str">
        <f t="shared" si="4"/>
        <v/>
      </c>
      <c r="W20" s="47"/>
      <c r="X20" s="17" t="str">
        <f t="shared" si="5"/>
        <v/>
      </c>
      <c r="Y20" s="47">
        <v>350000</v>
      </c>
      <c r="Z20" s="265"/>
      <c r="AA20" s="315" t="s">
        <v>461</v>
      </c>
      <c r="AB20" s="11"/>
      <c r="AC20" s="11">
        <f t="shared" si="6"/>
        <v>1</v>
      </c>
    </row>
    <row r="21" spans="5:29" ht="24.75" customHeight="1">
      <c r="E21" s="191">
        <v>7</v>
      </c>
      <c r="F21" s="446" t="s">
        <v>878</v>
      </c>
      <c r="G21" s="447" t="s">
        <v>879</v>
      </c>
      <c r="H21" s="47">
        <v>100000</v>
      </c>
      <c r="I21" s="47"/>
      <c r="J21" s="47"/>
      <c r="K21" s="445">
        <f t="shared" si="0"/>
        <v>100000</v>
      </c>
      <c r="L21" s="51">
        <f>+IFERROR(IF(COUNT(K21),ROUND(K21/'Shareholding Pattern'!$L$78*100,2),""),0)</f>
        <v>3.33</v>
      </c>
      <c r="M21" s="203">
        <f t="shared" si="1"/>
        <v>100000</v>
      </c>
      <c r="N21" s="203"/>
      <c r="O21" s="266">
        <f t="shared" si="2"/>
        <v>100000</v>
      </c>
      <c r="P21" s="51">
        <f>+IFERROR(IF(COUNT(O21),ROUND(O21/('Shareholding Pattern'!$P$79)*100,2),""),0)</f>
        <v>3.33</v>
      </c>
      <c r="Q21" s="47"/>
      <c r="R21" s="47"/>
      <c r="S21" s="445" t="str">
        <f t="shared" si="3"/>
        <v/>
      </c>
      <c r="T21" s="17">
        <f>+IFERROR(IF(COUNT(K21,S21),ROUND(SUM(S21,K21)/SUM('Shareholding Pattern'!$L$78,'Shareholding Pattern'!$T$78)*100,2),""),0)</f>
        <v>3.33</v>
      </c>
      <c r="U21" s="47"/>
      <c r="V21" s="17" t="str">
        <f t="shared" si="4"/>
        <v/>
      </c>
      <c r="W21" s="47"/>
      <c r="X21" s="17" t="str">
        <f t="shared" si="5"/>
        <v/>
      </c>
      <c r="Y21" s="47">
        <v>100000</v>
      </c>
      <c r="Z21" s="265"/>
      <c r="AA21" s="315" t="s">
        <v>461</v>
      </c>
      <c r="AB21" s="11"/>
      <c r="AC21" s="11">
        <f t="shared" si="6"/>
        <v>1</v>
      </c>
    </row>
    <row r="22" spans="5:29" ht="16.5" hidden="1" customHeight="1">
      <c r="E22" s="192"/>
      <c r="F22" s="196"/>
      <c r="G22" s="196"/>
      <c r="H22" s="196"/>
      <c r="I22" s="196"/>
      <c r="J22" s="196"/>
      <c r="K22" s="196"/>
      <c r="L22" s="196"/>
      <c r="M22" s="196"/>
      <c r="N22" s="196"/>
      <c r="O22" s="196"/>
      <c r="P22" s="196"/>
      <c r="Q22" s="196"/>
      <c r="R22" s="196"/>
      <c r="S22" s="196"/>
      <c r="T22" s="196"/>
      <c r="U22" s="196"/>
      <c r="V22" s="196"/>
      <c r="W22" s="196"/>
      <c r="X22" s="196"/>
      <c r="Y22" s="197"/>
    </row>
    <row r="23" spans="5:29" ht="20.100000000000001" customHeight="1">
      <c r="E23" s="126"/>
      <c r="F23" s="62" t="s">
        <v>392</v>
      </c>
      <c r="G23" s="62" t="s">
        <v>19</v>
      </c>
      <c r="H23" s="53">
        <f>+IFERROR(IF(COUNT(H14:H22),ROUND(SUM(H14:H22),0),""),"")</f>
        <v>2170876</v>
      </c>
      <c r="I23" s="53" t="str">
        <f>+IFERROR(IF(COUNT(I14:I22),ROUND(SUM(I14:I22),0),""),"")</f>
        <v/>
      </c>
      <c r="J23" s="53" t="str">
        <f>+IFERROR(IF(COUNT(J14:J22),ROUND(SUM(J14:J22),0),""),"")</f>
        <v/>
      </c>
      <c r="K23" s="53">
        <f>+IFERROR(IF(COUNT(K14:K22),ROUND(SUM(K14:K22),0),""),"")</f>
        <v>2170876</v>
      </c>
      <c r="L23" s="17">
        <f>+IFERROR(IF(COUNT(K23),ROUND(K23/'Shareholding Pattern'!$L$78*100,2),""),0)</f>
        <v>72.290000000000006</v>
      </c>
      <c r="M23" s="35">
        <f>+IFERROR(IF(COUNT(M14:M22),ROUND(SUM(M14:M22),0),""),"")</f>
        <v>2170876</v>
      </c>
      <c r="N23" s="35" t="str">
        <f>+IFERROR(IF(COUNT(N14:N22),ROUND(SUM(N14:N22),0),""),"")</f>
        <v/>
      </c>
      <c r="O23" s="35">
        <f>+IFERROR(IF(COUNT(O14:O22),ROUND(SUM(O14:O22),0),""),"")</f>
        <v>2170876</v>
      </c>
      <c r="P23" s="17">
        <f>+IFERROR(IF(COUNT(O23),ROUND(O23/('Shareholding Pattern'!$P$79)*100,2),""),0)</f>
        <v>72.290000000000006</v>
      </c>
      <c r="Q23" s="53" t="str">
        <f>+IFERROR(IF(COUNT(Q14:Q22),ROUND(SUM(Q14:Q22),0),""),"")</f>
        <v/>
      </c>
      <c r="R23" s="53" t="str">
        <f>+IFERROR(IF(COUNT(R14:R22),ROUND(SUM(R14:R22),0),""),"")</f>
        <v/>
      </c>
      <c r="S23" s="53" t="str">
        <f>+IFERROR(IF(COUNT(S14:S22),ROUND(SUM(S14:S22),0),""),"")</f>
        <v/>
      </c>
      <c r="T23" s="17">
        <f>+IFERROR(IF(COUNT(K23,S23),ROUND(SUM(S23,K23)/SUM('Shareholding Pattern'!$L$78,'Shareholding Pattern'!$T$78)*100,2),""),0)</f>
        <v>72.290000000000006</v>
      </c>
      <c r="U23" s="53" t="str">
        <f>+IFERROR(IF(COUNT(U14:U22),ROUND(SUM(U14:U22),0),""),"")</f>
        <v/>
      </c>
      <c r="V23" s="17" t="str">
        <f>+IFERROR(IF(COUNT(U23),ROUND(SUM(U23)/SUM(K23)*100,2),""),0)</f>
        <v/>
      </c>
      <c r="W23" s="53" t="str">
        <f>+IFERROR(IF(COUNT(W14:W22),ROUND(SUM(W14:W22),0),""),"")</f>
        <v/>
      </c>
      <c r="X23" s="17" t="str">
        <f>+IFERROR(IF(COUNT(W23),ROUND(SUM(W23)/SUM(K23)*100,2),""),0)</f>
        <v/>
      </c>
      <c r="Y23" s="53">
        <f>+IFERROR(IF(COUNT(Y14:Y22),ROUND(SUM(Y14:Y22),0),""),"")</f>
        <v>2170876</v>
      </c>
    </row>
  </sheetData>
  <sheetProtection password="F884" sheet="1" objects="1" scenarios="1"/>
  <mergeCells count="20">
    <mergeCell ref="T9:T11"/>
    <mergeCell ref="U9:V10"/>
    <mergeCell ref="W9:X10"/>
    <mergeCell ref="Y9:Y11"/>
    <mergeCell ref="AA9:AA11"/>
    <mergeCell ref="Z9:Z11"/>
    <mergeCell ref="E9:E11"/>
    <mergeCell ref="F9:F11"/>
    <mergeCell ref="G9:G11"/>
    <mergeCell ref="H9:H11"/>
    <mergeCell ref="Q9:Q11"/>
    <mergeCell ref="S9:S11"/>
    <mergeCell ref="R9:R11"/>
    <mergeCell ref="I9:I11"/>
    <mergeCell ref="M10:O10"/>
    <mergeCell ref="P10:P11"/>
    <mergeCell ref="J9:J11"/>
    <mergeCell ref="K9:K11"/>
    <mergeCell ref="L9:L11"/>
    <mergeCell ref="M9:P9"/>
  </mergeCells>
  <dataValidations count="6">
    <dataValidation type="whole" operator="lessThanOrEqual" allowBlank="1" showInputMessage="1" showErrorMessage="1" sqref="Y13 Y15:Y21">
      <formula1>K13</formula1>
    </dataValidation>
    <dataValidation type="whole" operator="lessThanOrEqual" allowBlank="1" showInputMessage="1" showErrorMessage="1" sqref="U13 U15:U21">
      <formula1>H13</formula1>
    </dataValidation>
    <dataValidation type="whole" operator="lessThanOrEqual" allowBlank="1" showInputMessage="1" showErrorMessage="1" sqref="W13 W15:W21">
      <formula1>H13</formula1>
    </dataValidation>
    <dataValidation type="whole" operator="greaterThanOrEqual" allowBlank="1" showInputMessage="1" showErrorMessage="1" sqref="Q13:R13 H13:J13 M13:N13 Q15:R21 H15:J21 M15:N21">
      <formula1>0</formula1>
    </dataValidation>
    <dataValidation type="textLength" operator="equal" allowBlank="1" showInputMessage="1" showErrorMessage="1" prompt="[A-Z][A-Z][A-Z][A-Z][A-Z][0-9][0-9][0-9][0-9][A-Z]_x000a__x000a_In absence of PAN write : ZZZZZ9999Z" sqref="G13 G15:G21">
      <formula1>10</formula1>
    </dataValidation>
    <dataValidation type="list" allowBlank="1" showInputMessage="1" showErrorMessage="1" sqref="AA13 AA15:AA21">
      <formula1>$AR$2:$AS$2</formula1>
    </dataValidation>
  </dataValidations>
  <hyperlinks>
    <hyperlink ref="G23" location="'Shareholding Pattern'!F14" display="Total"/>
    <hyperlink ref="F23" location="'Shareholding Pattern'!F14" display="Total"/>
  </hyperlinks>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sheetPr codeName="Sheet38"/>
  <dimension ref="A1:AA15"/>
  <sheetViews>
    <sheetView showGridLines="0" topLeftCell="D7" workbookViewId="0">
      <selection activeCell="D7" sqref="D7"/>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1:27" hidden="1">
      <c r="I1">
        <v>1</v>
      </c>
      <c r="L1" t="s">
        <v>93</v>
      </c>
      <c r="M1" t="s">
        <v>104</v>
      </c>
      <c r="N1" t="s">
        <v>599</v>
      </c>
    </row>
    <row r="2" spans="1: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1:27" ht="15" hidden="1" customHeight="1">
      <c r="AA3" s="359" t="s">
        <v>601</v>
      </c>
    </row>
    <row r="4" spans="1:27" ht="15.75" hidden="1" customHeight="1">
      <c r="AA4" s="359" t="s">
        <v>602</v>
      </c>
    </row>
    <row r="5" spans="1:27" ht="13.5" hidden="1" customHeight="1">
      <c r="AA5" s="359" t="s">
        <v>603</v>
      </c>
    </row>
    <row r="6" spans="1:27" ht="17.25" hidden="1" customHeight="1">
      <c r="AA6" s="359" t="s">
        <v>604</v>
      </c>
    </row>
    <row r="7" spans="1:27">
      <c r="F7" s="615"/>
      <c r="G7" s="615"/>
      <c r="H7" s="615"/>
      <c r="I7" s="363"/>
      <c r="AA7" s="359" t="s">
        <v>605</v>
      </c>
    </row>
    <row r="8" spans="1:27">
      <c r="F8" s="616"/>
      <c r="G8" s="616"/>
      <c r="H8" s="616"/>
      <c r="I8" s="365"/>
      <c r="AA8" s="359" t="s">
        <v>606</v>
      </c>
    </row>
    <row r="9" spans="1:27" ht="60" customHeight="1">
      <c r="A9" s="7"/>
      <c r="E9" s="614" t="s">
        <v>114</v>
      </c>
      <c r="F9" s="522" t="s">
        <v>588</v>
      </c>
      <c r="G9" s="622"/>
      <c r="H9" s="622"/>
      <c r="I9" s="622"/>
      <c r="J9" s="622"/>
      <c r="K9" s="523"/>
      <c r="L9" s="522" t="s">
        <v>593</v>
      </c>
      <c r="M9" s="622"/>
      <c r="N9" s="622"/>
      <c r="O9" s="622"/>
      <c r="P9" s="523"/>
      <c r="Q9" s="623" t="s">
        <v>594</v>
      </c>
      <c r="R9" s="623"/>
      <c r="S9" s="623"/>
      <c r="T9" s="623"/>
      <c r="U9" s="623"/>
      <c r="V9" s="519" t="s">
        <v>626</v>
      </c>
      <c r="AA9" s="359" t="s">
        <v>607</v>
      </c>
    </row>
    <row r="10" spans="1:27" ht="14.25" customHeight="1">
      <c r="A10" s="7"/>
      <c r="E10" s="609"/>
      <c r="F10" s="519" t="s">
        <v>589</v>
      </c>
      <c r="G10" s="519" t="s">
        <v>590</v>
      </c>
      <c r="H10" s="618" t="s">
        <v>591</v>
      </c>
      <c r="I10" s="362"/>
      <c r="J10" s="519" t="s">
        <v>592</v>
      </c>
      <c r="K10" s="620" t="s">
        <v>612</v>
      </c>
      <c r="L10" s="519" t="s">
        <v>589</v>
      </c>
      <c r="M10" s="519" t="s">
        <v>590</v>
      </c>
      <c r="N10" s="618" t="s">
        <v>591</v>
      </c>
      <c r="O10" s="519" t="s">
        <v>592</v>
      </c>
      <c r="P10" s="620" t="s">
        <v>612</v>
      </c>
      <c r="Q10" s="519" t="s">
        <v>595</v>
      </c>
      <c r="R10" s="519"/>
      <c r="S10" s="519"/>
      <c r="T10" s="519"/>
      <c r="U10" s="519"/>
      <c r="V10" s="519"/>
      <c r="AA10" s="359" t="s">
        <v>608</v>
      </c>
    </row>
    <row r="11" spans="1:27" ht="47.25" customHeight="1">
      <c r="A11" s="7"/>
      <c r="E11" s="610"/>
      <c r="F11" s="519"/>
      <c r="G11" s="519"/>
      <c r="H11" s="618"/>
      <c r="I11" s="362"/>
      <c r="J11" s="519"/>
      <c r="K11" s="621"/>
      <c r="L11" s="519"/>
      <c r="M11" s="519"/>
      <c r="N11" s="618"/>
      <c r="O11" s="519"/>
      <c r="P11" s="621"/>
      <c r="Q11" s="354" t="s">
        <v>596</v>
      </c>
      <c r="R11" s="354" t="s">
        <v>597</v>
      </c>
      <c r="S11" s="367" t="s">
        <v>628</v>
      </c>
      <c r="T11" s="354" t="s">
        <v>598</v>
      </c>
      <c r="U11" s="354" t="s">
        <v>629</v>
      </c>
      <c r="V11" s="519"/>
      <c r="AA11" s="359" t="s">
        <v>609</v>
      </c>
    </row>
    <row r="12" spans="1:27">
      <c r="E12" s="357"/>
      <c r="F12" s="619" t="s">
        <v>610</v>
      </c>
      <c r="G12" s="619"/>
      <c r="H12" s="356"/>
      <c r="I12" s="356"/>
      <c r="J12" s="356"/>
      <c r="K12" s="356"/>
      <c r="L12" s="356"/>
      <c r="M12" s="356"/>
      <c r="N12" s="356"/>
      <c r="O12" s="356"/>
      <c r="P12" s="356"/>
      <c r="Q12" s="356"/>
      <c r="R12" s="356"/>
      <c r="S12" s="356"/>
      <c r="T12" s="356"/>
      <c r="U12" s="356"/>
      <c r="V12" s="358"/>
    </row>
    <row r="13" spans="1:27" ht="21" hidden="1" customHeight="1">
      <c r="E13" s="54"/>
      <c r="F13" s="242"/>
      <c r="G13" s="242"/>
      <c r="H13" s="242"/>
      <c r="I13" s="366"/>
      <c r="J13" s="360"/>
      <c r="K13" s="242"/>
      <c r="L13" s="242"/>
      <c r="M13" s="242"/>
      <c r="N13" s="242"/>
      <c r="O13" s="361"/>
      <c r="P13" s="242"/>
      <c r="Q13" s="100"/>
      <c r="R13" s="100"/>
      <c r="S13" s="100"/>
      <c r="T13" s="75"/>
      <c r="U13" s="75"/>
      <c r="V13" s="368"/>
    </row>
    <row r="14" spans="1:27" ht="24.75" customHeight="1">
      <c r="E14" s="45"/>
      <c r="F14" s="617"/>
      <c r="G14" s="617"/>
      <c r="H14" s="617"/>
      <c r="I14" s="364"/>
      <c r="J14" s="55"/>
      <c r="K14" s="55"/>
      <c r="L14" s="55"/>
      <c r="M14" s="55"/>
      <c r="N14" s="55"/>
      <c r="O14" s="55"/>
      <c r="P14" s="55"/>
      <c r="Q14" s="55"/>
      <c r="R14" s="55"/>
      <c r="S14" s="55"/>
      <c r="T14" s="55"/>
      <c r="U14" s="55"/>
      <c r="V14" s="194"/>
    </row>
    <row r="15" spans="1:27" ht="24.75" customHeight="1">
      <c r="E15" s="54">
        <v>1</v>
      </c>
      <c r="F15" s="446" t="s">
        <v>893</v>
      </c>
      <c r="G15" s="446" t="s">
        <v>867</v>
      </c>
      <c r="H15" s="242"/>
      <c r="I15" s="366"/>
      <c r="J15" s="453" t="s">
        <v>601</v>
      </c>
      <c r="K15" s="454"/>
      <c r="L15" s="446" t="s">
        <v>894</v>
      </c>
      <c r="M15" s="446" t="s">
        <v>869</v>
      </c>
      <c r="N15" s="242"/>
      <c r="O15" s="455" t="s">
        <v>895</v>
      </c>
      <c r="P15" s="454"/>
      <c r="Q15" s="456">
        <v>51.94</v>
      </c>
      <c r="R15" s="456">
        <v>51.94</v>
      </c>
      <c r="S15" s="456">
        <v>51.94</v>
      </c>
      <c r="T15" s="452" t="s">
        <v>104</v>
      </c>
      <c r="U15" s="452" t="s">
        <v>104</v>
      </c>
      <c r="V15" s="457" t="s">
        <v>896</v>
      </c>
    </row>
  </sheetData>
  <sheetProtection password="F884"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T15:U15">
      <formula1>$L$1:$M$1</formula1>
    </dataValidation>
    <dataValidation type="decimal" allowBlank="1" showInputMessage="1" showErrorMessage="1" prompt="Enter the value without percentage (%) symbol (.e.g. to enter 10.00%, enter it as 10.00)" sqref="Q13:S13 Q15:S15">
      <formula1>0</formula1>
      <formula2>100</formula2>
    </dataValidation>
    <dataValidation type="list" allowBlank="1" showInputMessage="1" showErrorMessage="1" sqref="J13 O13 J15 O15">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14" t="s">
        <v>124</v>
      </c>
      <c r="T9" s="563" t="s">
        <v>89</v>
      </c>
      <c r="U9" s="563" t="s">
        <v>12</v>
      </c>
      <c r="V9" s="563"/>
      <c r="W9" s="563" t="s">
        <v>13</v>
      </c>
      <c r="X9" s="563"/>
      <c r="Y9" s="563" t="s">
        <v>14</v>
      </c>
      <c r="Z9" s="519" t="s">
        <v>441</v>
      </c>
      <c r="AA9" s="608" t="s">
        <v>459</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5:45" ht="78.75" customHeight="1">
      <c r="E11" s="610"/>
      <c r="F11" s="563"/>
      <c r="G11" s="563"/>
      <c r="H11" s="563"/>
      <c r="I11" s="563"/>
      <c r="J11" s="563"/>
      <c r="K11" s="563"/>
      <c r="L11" s="563"/>
      <c r="M11" s="32" t="s">
        <v>17</v>
      </c>
      <c r="N11" s="32" t="s">
        <v>18</v>
      </c>
      <c r="O11" s="32" t="s">
        <v>19</v>
      </c>
      <c r="P11" s="563"/>
      <c r="Q11" s="563"/>
      <c r="R11" s="610"/>
      <c r="S11" s="610"/>
      <c r="T11" s="563"/>
      <c r="U11" s="32" t="s">
        <v>20</v>
      </c>
      <c r="V11" s="41" t="s">
        <v>21</v>
      </c>
      <c r="W11" s="32" t="s">
        <v>20</v>
      </c>
      <c r="X11" s="32" t="s">
        <v>21</v>
      </c>
      <c r="Y11" s="563"/>
      <c r="Z11" s="563"/>
      <c r="AA11" s="610"/>
    </row>
    <row r="12" spans="5:45" s="281" customFormat="1" ht="19.5" customHeight="1">
      <c r="E12" s="9" t="s">
        <v>72</v>
      </c>
      <c r="F12" s="624" t="s">
        <v>29</v>
      </c>
      <c r="G12" s="625"/>
      <c r="H12" s="282"/>
      <c r="I12" s="282"/>
      <c r="J12" s="282"/>
      <c r="K12" s="282"/>
      <c r="L12" s="282"/>
      <c r="M12" s="282"/>
      <c r="N12" s="282"/>
      <c r="O12" s="282"/>
      <c r="P12" s="282"/>
      <c r="Q12" s="282"/>
      <c r="R12" s="282"/>
      <c r="S12" s="282"/>
      <c r="T12" s="282"/>
      <c r="U12" s="282"/>
      <c r="V12" s="282"/>
      <c r="W12" s="282"/>
      <c r="X12" s="282"/>
      <c r="Y12" s="282"/>
      <c r="Z12" s="282"/>
      <c r="AA12" s="283"/>
    </row>
    <row r="13" spans="5:45" s="288" customFormat="1" ht="18" hidden="1" customHeight="1">
      <c r="E13" s="289"/>
      <c r="F13" s="284"/>
      <c r="G13" s="285"/>
      <c r="H13" s="286"/>
      <c r="I13" s="287"/>
      <c r="J13" s="287"/>
      <c r="K13" s="290" t="str">
        <f>+IFERROR(IF(COUNT(H13:J13),ROUND(SUM(H13:J13),0),""),"")</f>
        <v/>
      </c>
      <c r="L13" s="291" t="str">
        <f>+IFERROR(IF(COUNT(K13),ROUND(K13/'Shareholding Pattern'!$L$78*100,2),""),0)</f>
        <v/>
      </c>
      <c r="M13" s="292" t="str">
        <f>IF(H13="","",H13)</f>
        <v/>
      </c>
      <c r="N13" s="293"/>
      <c r="O13" s="294" t="str">
        <f>+IFERROR(IF(COUNT(M13:N13),ROUND(SUM(M13,N13),2),""),"")</f>
        <v/>
      </c>
      <c r="P13" s="291" t="str">
        <f>+IFERROR(IF(COUNT(O13),ROUND(O13/('Shareholding Pattern'!$P$79)*100,2),""),0)</f>
        <v/>
      </c>
      <c r="Q13" s="287"/>
      <c r="R13" s="287"/>
      <c r="S13" s="295" t="str">
        <f>+IFERROR(IF(COUNT(Q13:R13),ROUND(SUM(Q13:R13),0),""),"")</f>
        <v/>
      </c>
      <c r="T13" s="291" t="str">
        <f>+IFERROR(IF(COUNT(K13,S13),ROUND(SUM(S13,K13)/SUM('Shareholding Pattern'!$L$78,'Shareholding Pattern'!$T$78)*100,2),""),0)</f>
        <v/>
      </c>
      <c r="U13" s="287"/>
      <c r="V13" s="291" t="str">
        <f>+IFERROR(IF(COUNT(U13),ROUND(SUM(U13)/SUM(K13)*100,2),""),0)</f>
        <v/>
      </c>
      <c r="W13" s="287"/>
      <c r="X13" s="291" t="str">
        <f>+IFERROR(IF(COUNT(W13),ROUND(SUM(W13)/SUM(K13)*100,2),""),0)</f>
        <v/>
      </c>
      <c r="Y13" s="286"/>
      <c r="Z13" s="296"/>
      <c r="AA13" s="317"/>
      <c r="AC13" s="288">
        <f>IF(SUM(H13:Y13)&gt;0,1,0)</f>
        <v>0</v>
      </c>
      <c r="AD13" s="288" t="str">
        <f>IF(COUNT(H15:$Y$14995)=0,"",SUM(AC1:AC65533))</f>
        <v/>
      </c>
    </row>
    <row r="14" spans="5:45" s="281" customFormat="1" ht="25.5" customHeight="1">
      <c r="E14" s="278"/>
      <c r="F14" s="279"/>
      <c r="G14" s="279"/>
      <c r="H14" s="279"/>
      <c r="I14" s="279"/>
      <c r="J14" s="279"/>
      <c r="K14" s="279"/>
      <c r="L14" s="279"/>
      <c r="M14" s="279"/>
      <c r="N14" s="279"/>
      <c r="O14" s="279"/>
      <c r="P14" s="279"/>
      <c r="Q14" s="279"/>
      <c r="R14" s="279"/>
      <c r="S14" s="279"/>
      <c r="T14" s="279"/>
      <c r="U14" s="279"/>
      <c r="V14" s="279"/>
      <c r="W14" s="279"/>
      <c r="X14" s="279"/>
      <c r="Y14" s="279"/>
      <c r="Z14" s="279"/>
      <c r="AA14" s="280"/>
    </row>
    <row r="15" spans="5:45" ht="24.95" hidden="1" customHeight="1">
      <c r="E15" s="14"/>
      <c r="F15" s="15"/>
      <c r="G15" s="15"/>
      <c r="H15" s="15"/>
      <c r="I15" s="193"/>
      <c r="J15" s="193"/>
      <c r="K15" s="193"/>
      <c r="L15" s="15"/>
      <c r="M15" s="15"/>
      <c r="N15" s="15"/>
      <c r="O15" s="15"/>
      <c r="P15" s="15"/>
      <c r="Q15" s="15"/>
      <c r="R15" s="15"/>
      <c r="S15" s="15"/>
      <c r="T15" s="15"/>
      <c r="U15" s="15"/>
      <c r="V15" s="15"/>
      <c r="W15" s="15"/>
      <c r="X15" s="15"/>
      <c r="Y15" s="194"/>
    </row>
    <row r="16" spans="5:45" ht="20.100000000000001" customHeight="1">
      <c r="E16" s="125"/>
      <c r="F16" s="62" t="s">
        <v>392</v>
      </c>
      <c r="G16" s="62" t="s">
        <v>19</v>
      </c>
      <c r="H16" s="53" t="str">
        <f>+IFERROR(IF(COUNT(H14:H15),ROUND(SUM(H14:H15),0),""),"")</f>
        <v/>
      </c>
      <c r="I16" s="53" t="str">
        <f>+IFERROR(IF(COUNT(I14:I15),ROUND(SUM(I14:I15),0),""),"")</f>
        <v/>
      </c>
      <c r="J16" s="53" t="str">
        <f>+IFERROR(IF(COUNT(J14:J15),ROUND(SUM(J14:J15),0),""),"")</f>
        <v/>
      </c>
      <c r="K16" s="46" t="str">
        <f>+IFERROR(IF(COUNT(H16:J16),ROUND(SUM(H16:J16),0),""),"")</f>
        <v/>
      </c>
      <c r="L16" s="17" t="str">
        <f>+IFERROR(IF(COUNT(K16),ROUND(K16/'Shareholding Pattern'!$L$78*100,2),""),0)</f>
        <v/>
      </c>
      <c r="M16" s="35" t="str">
        <f>+IFERROR(IF(COUNT(M14:M15),ROUND(SUM(M14:M15),0),""),"")</f>
        <v/>
      </c>
      <c r="N16" s="35" t="str">
        <f>+IFERROR(IF(COUNT(N14:N15),ROUND(SUM(N14:N15),0),""),"")</f>
        <v/>
      </c>
      <c r="O16" s="51" t="str">
        <f>+IFERROR(IF(COUNT(M16:N16),ROUND(SUM(M16,N16),2),""),"")</f>
        <v/>
      </c>
      <c r="P16" s="17" t="str">
        <f>+IFERROR(IF(COUNT(O16),ROUND(O16/('Shareholding Pattern'!$P$79)*100,2),""),0)</f>
        <v/>
      </c>
      <c r="Q16" s="53" t="str">
        <f>+IFERROR(IF(COUNT(Q14:Q15),ROUND(SUM(Q14:Q15),0),""),"")</f>
        <v/>
      </c>
      <c r="R16" s="53" t="str">
        <f>+IFERROR(IF(COUNT(R14:R15),ROUND(SUM(R14:R15),0),""),"")</f>
        <v/>
      </c>
      <c r="S16" s="48" t="str">
        <f>+IFERROR(IF(COUNT(Q16:R16),ROUND(SUM(Q16:R16),0),""),"")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1">
    <mergeCell ref="F12:G12"/>
    <mergeCell ref="M10:O10"/>
    <mergeCell ref="P10:P11"/>
    <mergeCell ref="J9:J11"/>
    <mergeCell ref="K9:K11"/>
    <mergeCell ref="L9:L11"/>
    <mergeCell ref="M9:P9"/>
    <mergeCell ref="AA9:AA11"/>
    <mergeCell ref="E9:E11"/>
    <mergeCell ref="F9:F11"/>
    <mergeCell ref="G9:G11"/>
    <mergeCell ref="H9:H11"/>
    <mergeCell ref="I9:I11"/>
    <mergeCell ref="Z9:Z11"/>
    <mergeCell ref="Q9:Q11"/>
    <mergeCell ref="R9:R11"/>
    <mergeCell ref="U9:V10"/>
    <mergeCell ref="W9:X10"/>
    <mergeCell ref="Y9:Y11"/>
    <mergeCell ref="T9:T11"/>
    <mergeCell ref="S9:S11"/>
  </mergeCells>
  <dataValidations count="7">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decimal" operator="lessThanOrEqual" allowBlank="1" showInputMessage="1" showErrorMessage="1" sqref="L13">
      <formula1>1</formula1>
    </dataValidation>
    <dataValidation type="list" allowBlank="1" showInputMessage="1" showErrorMessage="1" sqref="AA13">
      <formula1>$AR$2:$AS$2</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13</v>
      </c>
      <c r="X9" s="563"/>
      <c r="Y9" s="563" t="s">
        <v>14</v>
      </c>
      <c r="Z9" s="519" t="s">
        <v>441</v>
      </c>
      <c r="AA9" s="608" t="s">
        <v>459</v>
      </c>
      <c r="AR9" t="s">
        <v>337</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338</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339</v>
      </c>
    </row>
    <row r="12" spans="5:45" ht="24.75" customHeight="1">
      <c r="E12" s="9" t="s">
        <v>73</v>
      </c>
      <c r="F12" s="52" t="s">
        <v>31</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1.75" hidden="1" customHeight="1">
      <c r="E13" s="191"/>
      <c r="F13" s="10"/>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4"/>
      <c r="AA13" s="316"/>
      <c r="AC13" s="11">
        <f>IF(SUM(H13:Y13)&gt;0,1,0)</f>
        <v>0</v>
      </c>
      <c r="AD13" s="11" t="str">
        <f>IF(COUNT(H15:$Y$14999)=0,"",SUM(AC1:AC65533))</f>
        <v/>
      </c>
      <c r="AR13" s="11" t="s">
        <v>341</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1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37"/>
      <c r="F16" s="62" t="s">
        <v>392</v>
      </c>
      <c r="G16" s="62"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J9:J11"/>
    <mergeCell ref="E9:E11"/>
    <mergeCell ref="F9:F11"/>
    <mergeCell ref="G9:G11"/>
    <mergeCell ref="H9:H11"/>
    <mergeCell ref="I9:I11"/>
    <mergeCell ref="K9:K11"/>
    <mergeCell ref="L9:L11"/>
    <mergeCell ref="M9:P9"/>
    <mergeCell ref="AA9:AA11"/>
    <mergeCell ref="Z9:Z11"/>
    <mergeCell ref="U9:V10"/>
    <mergeCell ref="W9:X10"/>
    <mergeCell ref="Y9:Y11"/>
    <mergeCell ref="T9:T11"/>
    <mergeCell ref="S9:S11"/>
    <mergeCell ref="Q9:Q11"/>
    <mergeCell ref="R9:R11"/>
    <mergeCell ref="M10:O10"/>
    <mergeCell ref="P10:P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sheetPr codeName="Sheet5">
    <tabColor theme="7"/>
  </sheetPr>
  <dimension ref="A1:XFC17"/>
  <sheetViews>
    <sheetView showGridLines="0" topLeftCell="A7" zoomScale="85" zoomScaleNormal="85" workbookViewId="0">
      <selection activeCell="A7" sqref="A7"/>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72" customWidth="1"/>
    <col min="30" max="30" width="3" style="272" customWidth="1"/>
    <col min="31" max="16383" width="1" hidden="1"/>
    <col min="16384" max="16384" width="2.28515625" hidden="1" customWidth="1"/>
  </cols>
  <sheetData>
    <row r="1" spans="4:53" hidden="1">
      <c r="I1">
        <v>1</v>
      </c>
      <c r="AC1"/>
      <c r="AD1"/>
      <c r="AR1" s="7"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s="7" t="s">
        <v>440</v>
      </c>
      <c r="AZ2" t="s">
        <v>461</v>
      </c>
      <c r="BA2" t="s">
        <v>462</v>
      </c>
    </row>
    <row r="3" spans="4:53" hidden="1">
      <c r="AC3"/>
      <c r="AD3"/>
      <c r="AR3" s="7" t="s">
        <v>383</v>
      </c>
    </row>
    <row r="4" spans="4:53" hidden="1">
      <c r="AC4"/>
      <c r="AD4"/>
      <c r="AR4" s="7" t="s">
        <v>335</v>
      </c>
    </row>
    <row r="5" spans="4:53" hidden="1">
      <c r="AC5"/>
      <c r="AD5"/>
      <c r="AR5" s="7" t="s">
        <v>384</v>
      </c>
    </row>
    <row r="6" spans="4:53" hidden="1">
      <c r="AC6"/>
      <c r="AD6"/>
      <c r="AR6" s="7" t="s">
        <v>343</v>
      </c>
    </row>
    <row r="7" spans="4:53" ht="15" customHeight="1">
      <c r="AC7"/>
      <c r="AD7"/>
      <c r="AR7" s="7"/>
    </row>
    <row r="8" spans="4:53" ht="15" customHeight="1">
      <c r="AC8"/>
      <c r="AD8"/>
      <c r="AR8" s="7"/>
    </row>
    <row r="9" spans="4:53" ht="29.25" customHeight="1">
      <c r="D9" s="608" t="s">
        <v>119</v>
      </c>
      <c r="E9" s="563" t="s">
        <v>34</v>
      </c>
      <c r="F9" s="563"/>
      <c r="G9" s="608" t="s">
        <v>118</v>
      </c>
      <c r="H9" s="563" t="s">
        <v>1</v>
      </c>
      <c r="I9" s="519" t="s">
        <v>368</v>
      </c>
      <c r="J9" s="563" t="s">
        <v>3</v>
      </c>
      <c r="K9" s="563" t="s">
        <v>4</v>
      </c>
      <c r="L9" s="563" t="s">
        <v>5</v>
      </c>
      <c r="M9" s="563" t="s">
        <v>6</v>
      </c>
      <c r="N9" s="563" t="s">
        <v>7</v>
      </c>
      <c r="O9" s="563" t="s">
        <v>8</v>
      </c>
      <c r="P9" s="563"/>
      <c r="Q9" s="563"/>
      <c r="R9" s="563"/>
      <c r="S9" s="563" t="s">
        <v>9</v>
      </c>
      <c r="T9" s="608" t="s">
        <v>447</v>
      </c>
      <c r="U9" s="608" t="s">
        <v>116</v>
      </c>
      <c r="V9" s="563" t="s">
        <v>89</v>
      </c>
      <c r="W9" s="563" t="s">
        <v>12</v>
      </c>
      <c r="X9" s="563"/>
      <c r="Y9" s="563" t="s">
        <v>13</v>
      </c>
      <c r="Z9" s="563"/>
      <c r="AA9" s="563" t="s">
        <v>14</v>
      </c>
      <c r="AB9" s="519" t="s">
        <v>441</v>
      </c>
      <c r="AC9" s="608" t="s">
        <v>459</v>
      </c>
      <c r="AD9"/>
      <c r="AR9" s="7"/>
      <c r="AV9" t="s">
        <v>34</v>
      </c>
    </row>
    <row r="10" spans="4:53" ht="31.5" customHeight="1">
      <c r="D10" s="609"/>
      <c r="E10" s="563"/>
      <c r="F10" s="563"/>
      <c r="G10" s="609"/>
      <c r="H10" s="563"/>
      <c r="I10" s="563"/>
      <c r="J10" s="563"/>
      <c r="K10" s="563"/>
      <c r="L10" s="563"/>
      <c r="M10" s="563"/>
      <c r="N10" s="563"/>
      <c r="O10" s="563" t="s">
        <v>15</v>
      </c>
      <c r="P10" s="563"/>
      <c r="Q10" s="563"/>
      <c r="R10" s="563" t="s">
        <v>16</v>
      </c>
      <c r="S10" s="563"/>
      <c r="T10" s="609"/>
      <c r="U10" s="609"/>
      <c r="V10" s="563"/>
      <c r="W10" s="563"/>
      <c r="X10" s="563"/>
      <c r="Y10" s="563"/>
      <c r="Z10" s="563"/>
      <c r="AA10" s="563"/>
      <c r="AB10" s="563"/>
      <c r="AC10" s="609"/>
      <c r="AD10"/>
      <c r="AR10" s="7"/>
      <c r="AV10" t="s">
        <v>379</v>
      </c>
    </row>
    <row r="11" spans="4:53" ht="78.75" customHeight="1">
      <c r="D11" s="610"/>
      <c r="E11" s="563"/>
      <c r="F11" s="563"/>
      <c r="G11" s="610"/>
      <c r="H11" s="563"/>
      <c r="I11" s="563"/>
      <c r="J11" s="563"/>
      <c r="K11" s="563"/>
      <c r="L11" s="563"/>
      <c r="M11" s="563"/>
      <c r="N11" s="563"/>
      <c r="O11" s="40" t="s">
        <v>17</v>
      </c>
      <c r="P11" s="40" t="s">
        <v>18</v>
      </c>
      <c r="Q11" s="40" t="s">
        <v>19</v>
      </c>
      <c r="R11" s="563"/>
      <c r="S11" s="563"/>
      <c r="T11" s="610"/>
      <c r="U11" s="610"/>
      <c r="V11" s="563"/>
      <c r="W11" s="40" t="s">
        <v>20</v>
      </c>
      <c r="X11" s="40" t="s">
        <v>21</v>
      </c>
      <c r="Y11" s="40" t="s">
        <v>20</v>
      </c>
      <c r="Z11" s="40" t="s">
        <v>21</v>
      </c>
      <c r="AA11" s="563"/>
      <c r="AB11" s="563"/>
      <c r="AC11" s="610"/>
      <c r="AD11"/>
    </row>
    <row r="12" spans="4:53" ht="24" customHeight="1">
      <c r="D12" s="9" t="s">
        <v>74</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row>
    <row r="13" spans="4:53" s="11" customFormat="1" ht="20.100000000000001" hidden="1" customHeight="1">
      <c r="D13" s="191"/>
      <c r="E13" s="85"/>
      <c r="F13" s="77"/>
      <c r="G13" s="77"/>
      <c r="H13" s="16"/>
      <c r="I13" s="16"/>
      <c r="J13" s="16"/>
      <c r="K13" s="47"/>
      <c r="L13" s="47"/>
      <c r="M13" s="223" t="str">
        <f>+IFERROR(IF(COUNT(J13:L13),ROUND(SUM(J13:L13),0),""),"")</f>
        <v/>
      </c>
      <c r="N13" s="221" t="str">
        <f>+IFERROR(IF(COUNT(M13),ROUND(M13/'Shareholding Pattern'!$L$78*100,2),""),0)</f>
        <v/>
      </c>
      <c r="O13" s="258" t="str">
        <f>IF(J13="","",J13)</f>
        <v/>
      </c>
      <c r="P13" s="203"/>
      <c r="Q13" s="222" t="str">
        <f>+IFERROR(IF(COUNT(O13:P13),ROUND(SUM(O13,P13),2),""),"")</f>
        <v/>
      </c>
      <c r="R13" s="221" t="str">
        <f>+IFERROR(IF(COUNT(Q13),ROUND(Q13/('Shareholding Pattern'!$P$79)*100,2),""),0)</f>
        <v/>
      </c>
      <c r="S13" s="47"/>
      <c r="T13" s="47"/>
      <c r="U13" s="224" t="str">
        <f>+IFERROR(IF(COUNT(S13:T13),ROUND(SUM(S13:T13),0),""),"")</f>
        <v/>
      </c>
      <c r="V13" s="221" t="str">
        <f>+IFERROR(IF(COUNT(M13,U13),ROUND(SUM(U13,M13)/SUM('Shareholding Pattern'!$L$78,'Shareholding Pattern'!$T$78)*100,2),""),0)</f>
        <v/>
      </c>
      <c r="W13" s="47"/>
      <c r="X13" s="221" t="str">
        <f>+IFERROR(IF(COUNT(W13),ROUND(SUM(W13)/SUM(M13)*100,2),""),0)</f>
        <v/>
      </c>
      <c r="Y13" s="47"/>
      <c r="Z13" s="221" t="str">
        <f>+IFERROR(IF(COUNT(Y13),ROUND(SUM(Y13)/SUM(M13)*100,2),""),0)</f>
        <v/>
      </c>
      <c r="AA13" s="208"/>
      <c r="AB13" s="265"/>
      <c r="AC13" s="315"/>
      <c r="AD13" s="271">
        <f>IF(COUNT(H16:$AA$15000)=0,"",SUM(AC1:AC65534))</f>
        <v>0</v>
      </c>
      <c r="AF13" s="352">
        <f>IF(SUM(I13:AA13)&gt;0,1,0)</f>
        <v>0</v>
      </c>
      <c r="AG13" s="352">
        <f>IF(COUNT(H16:$AA$14994)=0,"",SUM(AF1:AF65528))</f>
        <v>1</v>
      </c>
    </row>
    <row r="14" spans="4:53" ht="24.75" customHeight="1">
      <c r="D14" s="88"/>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3" ht="24.75" customHeight="1">
      <c r="D15" s="191">
        <v>1</v>
      </c>
      <c r="E15" s="449" t="s">
        <v>440</v>
      </c>
      <c r="F15" s="450"/>
      <c r="G15" s="450" t="s">
        <v>880</v>
      </c>
      <c r="H15" s="47" t="s">
        <v>881</v>
      </c>
      <c r="I15" s="47">
        <v>1</v>
      </c>
      <c r="J15" s="47">
        <v>300</v>
      </c>
      <c r="K15" s="47"/>
      <c r="L15" s="47"/>
      <c r="M15" s="448">
        <f>+IFERROR(IF(COUNT(J15:L15),ROUND(SUM(J15:L15),0),""),"")</f>
        <v>300</v>
      </c>
      <c r="N15" s="222">
        <f>+IFERROR(IF(COUNT(M15),ROUND(M15/'Shareholding Pattern'!$L$78*100,2),""),0)</f>
        <v>0.01</v>
      </c>
      <c r="O15" s="203">
        <f>IF(J15="","",J15)</f>
        <v>300</v>
      </c>
      <c r="P15" s="203"/>
      <c r="Q15" s="183">
        <f>+IFERROR(IF(COUNT(O15:P15),ROUND(SUM(O15,P15),2),""),"")</f>
        <v>300</v>
      </c>
      <c r="R15" s="222">
        <f>+IFERROR(IF(COUNT(Q15),ROUND(Q15/('Shareholding Pattern'!$P$79)*100,2),""),0)</f>
        <v>0.01</v>
      </c>
      <c r="S15" s="47"/>
      <c r="T15" s="47"/>
      <c r="U15" s="448" t="str">
        <f>+IFERROR(IF(COUNT(S15:T15),ROUND(SUM(S15:T15),0),""),"")</f>
        <v/>
      </c>
      <c r="V15" s="221">
        <f>+IFERROR(IF(COUNT(M15,U15),ROUND(SUM(U15,M15)/SUM('Shareholding Pattern'!$L$78,'Shareholding Pattern'!$T$78)*100,2),""),0)</f>
        <v>0.01</v>
      </c>
      <c r="W15" s="47"/>
      <c r="X15" s="221" t="str">
        <f>+IFERROR(IF(COUNT(W15),ROUND(SUM(W15)/SUM(M15)*100,2),""),0)</f>
        <v/>
      </c>
      <c r="Y15" s="47"/>
      <c r="Z15" s="221" t="str">
        <f>+IFERROR(IF(COUNT(Y15),ROUND(SUM(Y15)/SUM(M15)*100,2),""),0)</f>
        <v/>
      </c>
      <c r="AA15" s="451">
        <v>300</v>
      </c>
      <c r="AB15" s="265"/>
      <c r="AC15" s="315" t="s">
        <v>462</v>
      </c>
      <c r="AD15" s="271" t="str">
        <f>IF(COUNT(H18:$AA$15000)=0,"",SUM(AC3:AC65536))</f>
        <v/>
      </c>
      <c r="AE15" s="11"/>
      <c r="AF15" s="352">
        <f>IF(SUM(I15:AA15)&gt;0,1,0)</f>
        <v>1</v>
      </c>
    </row>
    <row r="16" spans="4:53" ht="18.75" hidden="1" customHeight="1">
      <c r="D16" s="45"/>
      <c r="Z16" s="209"/>
    </row>
    <row r="17" spans="4:27" ht="20.100000000000001" customHeight="1">
      <c r="D17" s="59"/>
      <c r="E17" s="210" t="s">
        <v>392</v>
      </c>
      <c r="F17" s="36"/>
      <c r="G17" s="60"/>
      <c r="H17" s="210" t="s">
        <v>19</v>
      </c>
      <c r="I17" s="64">
        <f>+IFERROR(IF(COUNT(I14:I16),ROUND(SUM(I14:I16),0),""),"")</f>
        <v>1</v>
      </c>
      <c r="J17" s="64">
        <f>+IFERROR(IF(COUNT(J14:J16),ROUND(SUM(J14:J16),0),""),"")</f>
        <v>300</v>
      </c>
      <c r="K17" s="64" t="str">
        <f>+IFERROR(IF(COUNT(K14:K16),ROUND(SUM(K14:K16),0),""),"")</f>
        <v/>
      </c>
      <c r="L17" s="64" t="str">
        <f>+IFERROR(IF(COUNT(L14:L16),ROUND(SUM(L14:L16),0),""),"")</f>
        <v/>
      </c>
      <c r="M17" s="64">
        <f>+IFERROR(IF(COUNT(M14:M16),ROUND(SUM(M14:M16),0),""),"")</f>
        <v>300</v>
      </c>
      <c r="N17" s="221">
        <f>+IFERROR(IF(COUNT(M17),ROUND(M17/'Shareholding Pattern'!$L$78*100,2),""),0)</f>
        <v>0.01</v>
      </c>
      <c r="O17" s="185">
        <f>+IFERROR(IF(COUNT(O14:O16),ROUND(SUM(O14:O16),0),""),"")</f>
        <v>300</v>
      </c>
      <c r="P17" s="185" t="str">
        <f>+IFERROR(IF(COUNT(P14:P16),ROUND(SUM(P14:P16),0),""),"")</f>
        <v/>
      </c>
      <c r="Q17" s="185">
        <f>+IFERROR(IF(COUNT(Q14:Q16),ROUND(SUM(Q14:Q16),0),""),"")</f>
        <v>300</v>
      </c>
      <c r="R17" s="221">
        <f>+IFERROR(IF(COUNT(Q17),ROUND(Q17/('Shareholding Pattern'!$P$79)*100,2),""),0)</f>
        <v>0.01</v>
      </c>
      <c r="S17" s="64" t="str">
        <f>+IFERROR(IF(COUNT(S14:S16),ROUND(SUM(S14:S16),0),""),"")</f>
        <v/>
      </c>
      <c r="T17" s="64" t="str">
        <f>+IFERROR(IF(COUNT(T14:T16),ROUND(SUM(T14:T16),0),""),"")</f>
        <v/>
      </c>
      <c r="U17" s="64" t="str">
        <f>+IFERROR(IF(COUNT(U14:U16),ROUND(SUM(U14:U16),0),""),"")</f>
        <v/>
      </c>
      <c r="V17" s="221">
        <f>+IFERROR(IF(COUNT(M17,U17),ROUND(SUM(U17,M17)/SUM('Shareholding Pattern'!$L$78,'Shareholding Pattern'!$T$78)*100,2),""),0)</f>
        <v>0.01</v>
      </c>
      <c r="W17" s="64" t="str">
        <f>+IFERROR(IF(COUNT(W14:W16),ROUND(SUM(W14:W16),0),""),"")</f>
        <v/>
      </c>
      <c r="X17" s="221" t="str">
        <f>+IFERROR(IF(COUNT(W17),ROUND(SUM(W17)/SUM(M17)*100,2),""),0)</f>
        <v/>
      </c>
      <c r="Y17" s="64" t="str">
        <f>+IFERROR(IF(COUNT(Y14:Y16),ROUND(SUM(Y14:Y16),0),""),"")</f>
        <v/>
      </c>
      <c r="Z17" s="221" t="str">
        <f>+IFERROR(IF(COUNT(Y17),ROUND(SUM(Y17)/SUM(M17)*100,2),""),0)</f>
        <v/>
      </c>
      <c r="AA17" s="64">
        <f>+IFERROR(IF(COUNT(AA14:AA16),ROUND(SUM(AA14:AA16),0),""),"")</f>
        <v>300</v>
      </c>
    </row>
  </sheetData>
  <sheetProtection password="F884" sheet="1" objects="1" scenarios="1"/>
  <sortState ref="G15:AA20">
    <sortCondition ref="AA15"/>
  </sortState>
  <mergeCells count="23">
    <mergeCell ref="J9:J11"/>
    <mergeCell ref="K9:K11"/>
    <mergeCell ref="L9:L11"/>
    <mergeCell ref="M9:M11"/>
    <mergeCell ref="N9:N11"/>
    <mergeCell ref="D9:D11"/>
    <mergeCell ref="I9:I11"/>
    <mergeCell ref="E9:E11"/>
    <mergeCell ref="F9:F11"/>
    <mergeCell ref="H9:H11"/>
    <mergeCell ref="G9:G11"/>
    <mergeCell ref="AC9:AC11"/>
    <mergeCell ref="T9:T11"/>
    <mergeCell ref="U9:U11"/>
    <mergeCell ref="O10:Q10"/>
    <mergeCell ref="R10:R11"/>
    <mergeCell ref="S9:S11"/>
    <mergeCell ref="O9:R9"/>
    <mergeCell ref="AB9:AB11"/>
    <mergeCell ref="W9:X10"/>
    <mergeCell ref="Y9:Z10"/>
    <mergeCell ref="AA9:AA11"/>
    <mergeCell ref="V9:V11"/>
  </mergeCells>
  <dataValidations count="8">
    <dataValidation type="whole" operator="lessThanOrEqual" allowBlank="1" showInputMessage="1" showErrorMessage="1" sqref="AA13:AB13 AA15:AB15">
      <formula1>M13</formula1>
    </dataValidation>
    <dataValidation type="whole" operator="lessThanOrEqual" allowBlank="1" showInputMessage="1" showErrorMessage="1" sqref="W13 W15">
      <formula1>J13</formula1>
    </dataValidation>
    <dataValidation type="whole" operator="lessThanOrEqual" allowBlank="1" showInputMessage="1" showErrorMessage="1" sqref="Y13 Y15">
      <formula1>J13</formula1>
    </dataValidation>
    <dataValidation type="textLength" operator="equal" allowBlank="1" showInputMessage="1" showErrorMessage="1" prompt="[A-Z][A-Z][A-Z][A-Z][A-Z][0-9][0-9][0-9][0-9][A-Z]_x000a__x000a_In absence of PAN write : ZZZZZ9999Z" sqref="H13 H15">
      <formula1>10</formula1>
    </dataValidation>
    <dataValidation type="whole" operator="greaterThanOrEqual" allowBlank="1" showInputMessage="1" showErrorMessage="1" sqref="S13:T13 I13:L13 O13:P13 S15:T15 I15:L15 O15:P15">
      <formula1>0</formula1>
    </dataValidation>
    <dataValidation type="list" allowBlank="1" showInputMessage="1" showErrorMessage="1" sqref="E13 E15">
      <formula1>$AR$1:$AR$6</formula1>
    </dataValidation>
    <dataValidation type="list" allowBlank="1" showInputMessage="1" showErrorMessage="1" sqref="F13 F15">
      <formula1>$AV$9:$AV$10</formula1>
    </dataValidation>
    <dataValidation type="list" allowBlank="1" showInputMessage="1" showErrorMessage="1" sqref="AC13 AC15">
      <formula1>$AZ$2:$BA$2</formula1>
    </dataValidation>
  </dataValidations>
  <hyperlinks>
    <hyperlink ref="H17" location="'Shareholding Pattern'!F17" display="Total"/>
    <hyperlink ref="E17" location="'Shareholding Pattern'!F17" display="Total"/>
  </hyperlinks>
  <pageMargins left="0.7" right="0.7" top="0.75" bottom="0.75" header="0.3" footer="0.3"/>
  <pageSetup orientation="portrait" r:id="rId1"/>
  <drawing r:id="rId2"/>
  <legacyDrawing r:id="rId3"/>
</worksheet>
</file>

<file path=xl/worksheets/sheet11.xml><?xml version="1.0" encoding="utf-8"?>
<worksheet xmlns="http://schemas.openxmlformats.org/spreadsheetml/2006/main" xmlns:r="http://schemas.openxmlformats.org/officeDocument/2006/relationships">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353"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13</v>
      </c>
      <c r="X9" s="563"/>
      <c r="Y9" s="563" t="s">
        <v>14</v>
      </c>
      <c r="Z9" s="519" t="s">
        <v>441</v>
      </c>
      <c r="AA9" s="608" t="s">
        <v>459</v>
      </c>
    </row>
    <row r="10" spans="2: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2: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row>
    <row r="12" spans="2:45" s="5" customFormat="1" ht="33" customHeight="1">
      <c r="E12" s="9" t="s">
        <v>75</v>
      </c>
      <c r="F12" s="260" t="s">
        <v>38</v>
      </c>
      <c r="G12" s="30"/>
      <c r="H12" s="30"/>
      <c r="I12" s="30"/>
      <c r="J12" s="30"/>
      <c r="K12" s="30"/>
      <c r="L12" s="30"/>
      <c r="M12" s="30"/>
      <c r="N12" s="30"/>
      <c r="O12" s="30"/>
      <c r="P12" s="30"/>
      <c r="Q12" s="30"/>
      <c r="R12" s="30"/>
      <c r="S12" s="30"/>
      <c r="T12" s="30"/>
      <c r="U12" s="30"/>
      <c r="V12" s="30"/>
      <c r="W12" s="30"/>
      <c r="X12" s="30"/>
      <c r="Y12" s="30"/>
      <c r="Z12" s="30"/>
      <c r="AA12" s="31"/>
    </row>
    <row r="13" spans="2:45" s="11" customFormat="1" ht="18.75"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row>
    <row r="14" spans="2: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2:45" ht="24.95" hidden="1" customHeight="1">
      <c r="E15" s="12"/>
      <c r="F15" s="13"/>
      <c r="G15" s="13"/>
      <c r="H15" s="13"/>
      <c r="I15" s="13"/>
      <c r="J15" s="13"/>
      <c r="K15" s="13"/>
      <c r="L15" s="13"/>
      <c r="M15" s="13"/>
      <c r="N15" s="13"/>
      <c r="O15" s="13"/>
      <c r="P15" s="13"/>
      <c r="Q15" s="13"/>
      <c r="R15" s="13"/>
      <c r="S15" s="13"/>
      <c r="T15" s="13"/>
      <c r="U15" s="13"/>
      <c r="V15" s="13"/>
      <c r="W15" s="13"/>
      <c r="X15" s="13"/>
      <c r="Y15" s="194"/>
    </row>
    <row r="16" spans="2:45"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A13">
      <formula1>$AR$2:$AS$2</formula1>
    </dataValidation>
  </dataValidations>
  <hyperlinks>
    <hyperlink ref="G16" location="'Shareholding Pattern'!F20" display="Total"/>
    <hyperlink ref="F16" location="'Shareholding Pattern'!F20" display="Total"/>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13</v>
      </c>
      <c r="X9" s="563"/>
      <c r="Y9" s="563" t="s">
        <v>14</v>
      </c>
      <c r="Z9" s="519" t="s">
        <v>441</v>
      </c>
      <c r="AA9" s="608" t="s">
        <v>459</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row>
    <row r="12" spans="5:45" ht="21" customHeight="1">
      <c r="E12" s="9" t="s">
        <v>75</v>
      </c>
      <c r="F12" s="260" t="s">
        <v>39</v>
      </c>
      <c r="G12" s="30"/>
      <c r="H12" s="30"/>
      <c r="I12" s="30"/>
      <c r="J12" s="30"/>
      <c r="K12" s="30"/>
      <c r="L12" s="30"/>
      <c r="M12" s="30"/>
      <c r="N12" s="30"/>
      <c r="O12" s="30"/>
      <c r="P12" s="30"/>
      <c r="Q12" s="30"/>
      <c r="R12" s="30"/>
      <c r="S12" s="30"/>
      <c r="T12" s="30"/>
      <c r="U12" s="30"/>
      <c r="V12" s="30"/>
      <c r="W12" s="30"/>
      <c r="X12" s="30"/>
      <c r="Y12" s="30"/>
      <c r="Z12" s="30"/>
      <c r="AA12" s="31"/>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IF(SUM(H13:I13)&gt;0,1,0)</f>
        <v>0</v>
      </c>
      <c r="AD13" s="11" t="str">
        <f>IF(COUNT(H15:$Y$15000)=0,"",SUM(AC1:AC65533))</f>
        <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5:45" ht="15.7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row r="23" spans="9:9">
      <c r="I23" t="s">
        <v>382</v>
      </c>
    </row>
  </sheetData>
  <sheetProtection password="F884"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list" allowBlank="1" showInputMessage="1" showErrorMessage="1" sqref="AA13">
      <formula1>$AR$2:$AS$2</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13</v>
      </c>
      <c r="X9" s="563"/>
      <c r="Y9" s="563" t="s">
        <v>14</v>
      </c>
      <c r="Z9" s="519" t="s">
        <v>441</v>
      </c>
      <c r="AA9" s="608" t="s">
        <v>459</v>
      </c>
      <c r="AR9" t="s">
        <v>338</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339</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344</v>
      </c>
    </row>
    <row r="12" spans="5:45" ht="21.75" customHeight="1">
      <c r="E12" s="9" t="s">
        <v>76</v>
      </c>
      <c r="F12" s="260" t="s">
        <v>40</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c r="AR13" s="11" t="s">
        <v>341</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15.75" hidden="1" customHeight="1">
      <c r="E15" s="12"/>
      <c r="F15" s="13"/>
      <c r="G15" s="13"/>
      <c r="H15" s="43"/>
      <c r="I15" s="13"/>
      <c r="J15" s="13"/>
      <c r="K15" s="13"/>
      <c r="L15" s="13"/>
      <c r="M15" s="13"/>
      <c r="N15" s="13"/>
      <c r="O15" s="13"/>
      <c r="P15" s="13"/>
      <c r="Q15" s="13"/>
      <c r="R15" s="13"/>
      <c r="S15" s="13"/>
      <c r="T15" s="13"/>
      <c r="U15" s="13"/>
      <c r="V15" s="13"/>
      <c r="W15" s="13"/>
      <c r="X15" s="13"/>
      <c r="Y15" s="194"/>
    </row>
    <row r="16" spans="5:45" ht="20.100000000000001" customHeight="1">
      <c r="E16" s="59"/>
      <c r="F16" s="126" t="s">
        <v>392</v>
      </c>
      <c r="G16" s="126"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Pattern'!$L$78*100,2),""),0)</f>
        <v/>
      </c>
      <c r="M16" s="34" t="str">
        <f>+IFERROR(IF(COUNT(M14:M15),ROUND(SUM(M14:M15),0),""),"")</f>
        <v/>
      </c>
      <c r="N16" s="34" t="str">
        <f>+IFERROR(IF(COUNT(N14:N15),ROUND(SUM(N14:N15),0),""),"")</f>
        <v/>
      </c>
      <c r="O16" s="34" t="str">
        <f>+IFERROR(IF(COUNT(O14:O15),ROUND(SUM(O14:O15),0),""),"")</f>
        <v/>
      </c>
      <c r="P16" s="17" t="str">
        <f>+IFERROR(IF(COUNT(O16),ROUND(O16/('Shareholding Pattern'!$P$79)*100,2),""),0)</f>
        <v/>
      </c>
      <c r="Q16" s="1" t="str">
        <f>+IFERROR(IF(COUNT(Q14:Q15),ROUND(SUM(Q14:Q15),0),""),"")</f>
        <v/>
      </c>
      <c r="R16" s="1" t="str">
        <f>+IFERROR(IF(COUNT(R14:R15),ROUND(SUM(R14:R15),0),""),"")</f>
        <v/>
      </c>
      <c r="S16" s="1" t="str">
        <f>+IFERROR(IF(COUNT(S14:S15),ROUND(SUM(S14:S15),0),""),"")</f>
        <v/>
      </c>
      <c r="T16" s="17" t="str">
        <f>+IFERROR(IF(COUNT(K16,S16),ROUND(SUM(S16,K16)/SUM('Shareholding Pattern'!$L$78,'Shareholding Pattern'!$T$78)*100,2),""),0)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R9:R11"/>
    <mergeCell ref="J9:J11"/>
    <mergeCell ref="K9:K11"/>
    <mergeCell ref="L9:L11"/>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s>
  <dataValidations count="6">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2" display="Total"/>
    <hyperlink ref="F16" location="'Shareholding Pattern'!F22" display="Total"/>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13</v>
      </c>
      <c r="X9" s="563"/>
      <c r="Y9" s="563" t="s">
        <v>14</v>
      </c>
      <c r="Z9" s="519" t="s">
        <v>441</v>
      </c>
      <c r="AA9" s="608" t="s">
        <v>459</v>
      </c>
      <c r="AR9" t="s">
        <v>338</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339</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344</v>
      </c>
    </row>
    <row r="12" spans="5:45" ht="21.75" customHeight="1">
      <c r="E12" s="9" t="s">
        <v>77</v>
      </c>
      <c r="F12" s="260" t="s">
        <v>41</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c r="AR13" s="11" t="s">
        <v>341</v>
      </c>
    </row>
    <row r="14" spans="5:45" ht="24.9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24.9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59"/>
      <c r="F16" s="60" t="s">
        <v>390</v>
      </c>
      <c r="G16" s="60"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Pattern'!$L$78*100,2),""),0)</f>
        <v/>
      </c>
      <c r="M16" s="34" t="str">
        <f>+IFERROR(IF(COUNT(M14:M15),ROUND(SUM(M14:M15),0),""),"")</f>
        <v/>
      </c>
      <c r="N16" s="34" t="str">
        <f>+IFERROR(IF(COUNT(N14:N15),ROUND(SUM(N14:N15),0),""),"")</f>
        <v/>
      </c>
      <c r="O16" s="34" t="str">
        <f>+IFERROR(IF(COUNT(O14:O15),ROUND(SUM(O14:O15),0),""),"")</f>
        <v/>
      </c>
      <c r="P16" s="17" t="str">
        <f>+IFERROR(IF(COUNT(O16),ROUND(O16/('Shareholding Pattern'!$P$79)*100,2),""),0)</f>
        <v/>
      </c>
      <c r="Q16" s="1" t="str">
        <f>+IFERROR(IF(COUNT(Q14:Q15),ROUND(SUM(Q14:Q15),0),""),"")</f>
        <v/>
      </c>
      <c r="R16" s="1" t="str">
        <f>+IFERROR(IF(COUNT(R14:R15),ROUND(SUM(R14:R15),0),""),"")</f>
        <v/>
      </c>
      <c r="S16" s="1" t="str">
        <f>+IFERROR(IF(COUNT(S14:S15),ROUND(SUM(S14:S15),0),""),"")</f>
        <v/>
      </c>
      <c r="T16" s="17" t="str">
        <f>+IFERROR(IF(COUNT(K16,S16),ROUND(SUM(S16,K16)/SUM('Shareholding Pattern'!$L$78,'Shareholding Pattern'!$T$78)*100,2),""),0)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72" customWidth="1"/>
    <col min="30" max="30" width="3.85546875" style="272"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c r="AR7" s="63"/>
    </row>
    <row r="8" spans="4:53" ht="15" customHeight="1">
      <c r="AC8"/>
      <c r="AD8"/>
      <c r="AR8" s="63"/>
    </row>
    <row r="9" spans="4:53" ht="29.25" customHeight="1">
      <c r="D9" s="608" t="s">
        <v>119</v>
      </c>
      <c r="E9" s="563" t="s">
        <v>34</v>
      </c>
      <c r="F9" s="563"/>
      <c r="G9" s="608" t="s">
        <v>118</v>
      </c>
      <c r="H9" s="563" t="s">
        <v>1</v>
      </c>
      <c r="I9" s="519" t="s">
        <v>368</v>
      </c>
      <c r="J9" s="563" t="s">
        <v>3</v>
      </c>
      <c r="K9" s="563" t="s">
        <v>4</v>
      </c>
      <c r="L9" s="563" t="s">
        <v>5</v>
      </c>
      <c r="M9" s="563" t="s">
        <v>6</v>
      </c>
      <c r="N9" s="563" t="s">
        <v>7</v>
      </c>
      <c r="O9" s="563" t="s">
        <v>8</v>
      </c>
      <c r="P9" s="563"/>
      <c r="Q9" s="563"/>
      <c r="R9" s="563"/>
      <c r="S9" s="563" t="s">
        <v>9</v>
      </c>
      <c r="T9" s="608" t="s">
        <v>447</v>
      </c>
      <c r="U9" s="608" t="s">
        <v>116</v>
      </c>
      <c r="V9" s="563" t="s">
        <v>89</v>
      </c>
      <c r="W9" s="563" t="s">
        <v>12</v>
      </c>
      <c r="X9" s="563"/>
      <c r="Y9" s="563" t="s">
        <v>13</v>
      </c>
      <c r="Z9" s="563"/>
      <c r="AA9" s="563" t="s">
        <v>14</v>
      </c>
      <c r="AB9" s="519" t="s">
        <v>441</v>
      </c>
      <c r="AC9" s="608" t="s">
        <v>459</v>
      </c>
      <c r="AD9"/>
      <c r="AS9" s="63"/>
      <c r="AV9" t="s">
        <v>34</v>
      </c>
    </row>
    <row r="10" spans="4:53" ht="31.5" customHeight="1">
      <c r="D10" s="609"/>
      <c r="E10" s="563"/>
      <c r="F10" s="563"/>
      <c r="G10" s="609"/>
      <c r="H10" s="563"/>
      <c r="I10" s="563"/>
      <c r="J10" s="563"/>
      <c r="K10" s="563"/>
      <c r="L10" s="563"/>
      <c r="M10" s="563"/>
      <c r="N10" s="563"/>
      <c r="O10" s="563" t="s">
        <v>15</v>
      </c>
      <c r="P10" s="563"/>
      <c r="Q10" s="563"/>
      <c r="R10" s="563" t="s">
        <v>16</v>
      </c>
      <c r="S10" s="563"/>
      <c r="T10" s="609"/>
      <c r="U10" s="609"/>
      <c r="V10" s="563"/>
      <c r="W10" s="563"/>
      <c r="X10" s="563"/>
      <c r="Y10" s="563"/>
      <c r="Z10" s="563"/>
      <c r="AA10" s="563"/>
      <c r="AB10" s="563"/>
      <c r="AC10" s="609"/>
      <c r="AD10"/>
      <c r="AS10" s="63"/>
      <c r="AV10" t="s">
        <v>379</v>
      </c>
    </row>
    <row r="11" spans="4:53" ht="78.75" customHeight="1">
      <c r="D11" s="610"/>
      <c r="E11" s="563"/>
      <c r="F11" s="563"/>
      <c r="G11" s="610"/>
      <c r="H11" s="563"/>
      <c r="I11" s="563"/>
      <c r="J11" s="563"/>
      <c r="K11" s="563"/>
      <c r="L11" s="563"/>
      <c r="M11" s="563"/>
      <c r="N11" s="563"/>
      <c r="O11" s="40" t="s">
        <v>17</v>
      </c>
      <c r="P11" s="40" t="s">
        <v>18</v>
      </c>
      <c r="Q11" s="40" t="s">
        <v>19</v>
      </c>
      <c r="R11" s="563"/>
      <c r="S11" s="563"/>
      <c r="T11" s="610"/>
      <c r="U11" s="610"/>
      <c r="V11" s="563"/>
      <c r="W11" s="40" t="s">
        <v>20</v>
      </c>
      <c r="X11" s="40" t="s">
        <v>21</v>
      </c>
      <c r="Y11" s="40" t="s">
        <v>20</v>
      </c>
      <c r="Z11" s="40" t="s">
        <v>21</v>
      </c>
      <c r="AA11" s="563"/>
      <c r="AB11" s="563"/>
      <c r="AC11" s="610"/>
      <c r="AD11"/>
      <c r="AS11" s="63"/>
    </row>
    <row r="12" spans="4:53" ht="30" customHeight="1">
      <c r="D12" s="9" t="s">
        <v>77</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c r="AR12" s="63"/>
    </row>
    <row r="13" spans="4:53" s="11" customFormat="1" ht="20.100000000000001" hidden="1" customHeight="1">
      <c r="D13" s="191"/>
      <c r="E13" s="77"/>
      <c r="F13" s="77"/>
      <c r="G13" s="77"/>
      <c r="H13" s="10"/>
      <c r="I13" s="16"/>
      <c r="J13" s="16"/>
      <c r="K13" s="47"/>
      <c r="L13" s="47"/>
      <c r="M13" s="223" t="str">
        <f>+IFERROR(IF(COUNT(J13:L13),ROUND(SUM(J13:L13),0),""),"")</f>
        <v/>
      </c>
      <c r="N13" s="221" t="str">
        <f>+IFERROR(IF(COUNT(M13),ROUND(M13/'Shareholding Pattern'!$L$78*100,2),""),0)</f>
        <v/>
      </c>
      <c r="O13" s="258" t="str">
        <f>IF(J13="","",J13)</f>
        <v/>
      </c>
      <c r="P13" s="203"/>
      <c r="Q13" s="51" t="str">
        <f>+IFERROR(IF(COUNT(O13:P13),ROUND(SUM(O13,P13),0),""),"")</f>
        <v/>
      </c>
      <c r="R13" s="17" t="str">
        <f>+IFERROR(IF(COUNT(Q13),ROUND(Q13/('Shareholding Pattern'!$P$79)*100,2),""),0)</f>
        <v/>
      </c>
      <c r="S13" s="47"/>
      <c r="T13" s="47"/>
      <c r="U13" s="48" t="str">
        <f>+IFERROR(IF(COUNT(S13:T13),ROUND(SUM(S13:T13),0),""),"")</f>
        <v/>
      </c>
      <c r="V13" s="17" t="str">
        <f>+IFERROR(IF(COUNT(M13,U13),ROUND(SUM(U13,M13)/SUM('Shareholding Pattern'!$L$78,'Shareholding Pattern'!$T$78)*100,2),""),0)</f>
        <v/>
      </c>
      <c r="W13" s="47"/>
      <c r="X13" s="17" t="str">
        <f>+IFERROR(IF(W13="","",(IF(COUNT(W13,M13),ROUND(SUM(W13)/SUM(M13)*100,2),""))),0)</f>
        <v/>
      </c>
      <c r="Y13" s="47"/>
      <c r="Z13" s="17" t="str">
        <f>+IFERROR(IF(Y13="","",(IF(COUNT(Y13,M13),ROUND(SUM(Y13)/SUM(M13)*100,2),""))),0)</f>
        <v/>
      </c>
      <c r="AA13" s="16"/>
      <c r="AB13" s="263"/>
      <c r="AC13" s="314"/>
      <c r="AD13" s="271"/>
      <c r="AF13" s="352">
        <f>IF(SUM(I13:AA13),1,0)</f>
        <v>0</v>
      </c>
      <c r="AG13" s="352" t="str">
        <f>IF(COUNT(H15:$Y$14998)=0,"",SUM(AF1:AF65531))</f>
        <v/>
      </c>
      <c r="AR13" s="63"/>
    </row>
    <row r="14" spans="4:53" ht="27" customHeight="1">
      <c r="D14" s="95"/>
      <c r="E14" s="96"/>
      <c r="F14" s="96"/>
      <c r="G14" s="96"/>
      <c r="H14" s="96"/>
      <c r="I14" s="96"/>
      <c r="J14" s="96"/>
      <c r="K14" s="96"/>
      <c r="L14" s="96"/>
      <c r="M14" s="96"/>
      <c r="N14" s="96"/>
      <c r="O14" s="96"/>
      <c r="P14" s="96"/>
      <c r="Q14" s="96"/>
      <c r="R14" s="96"/>
      <c r="S14" s="96"/>
      <c r="T14" s="96"/>
      <c r="U14" s="96"/>
      <c r="V14" s="96"/>
      <c r="W14" s="96"/>
      <c r="X14" s="96"/>
      <c r="Y14" s="96"/>
      <c r="AA14" s="55"/>
      <c r="AB14" s="55"/>
      <c r="AC14" s="97"/>
      <c r="AR14" s="63"/>
    </row>
    <row r="15" spans="4:53" hidden="1">
      <c r="D15" s="45"/>
      <c r="Z15" s="55"/>
      <c r="AA15" s="55"/>
    </row>
    <row r="16" spans="4:53" ht="20.100000000000001" customHeight="1">
      <c r="D16" s="59"/>
      <c r="E16" s="36"/>
      <c r="F16" s="36"/>
      <c r="G16" s="210" t="s">
        <v>392</v>
      </c>
      <c r="H16" s="210" t="s">
        <v>19</v>
      </c>
      <c r="I16" s="64" t="str">
        <f>+IFERROR(IF(COUNT(I14:I15),ROUND(SUM(I14:I15),0),""),"")</f>
        <v/>
      </c>
      <c r="J16" s="64" t="str">
        <f>+IFERROR(IF(COUNT(J14:J15),ROUND(SUM(J14:J15),0),""),"")</f>
        <v/>
      </c>
      <c r="K16" s="64" t="str">
        <f>+IFERROR(IF(COUNT(K14:K15),ROUND(SUM(K14:K15),0),""),"")</f>
        <v/>
      </c>
      <c r="L16" s="64" t="str">
        <f>+IFERROR(IF(COUNT(L14:L15),ROUND(SUM(L14:L15),0),""),"")</f>
        <v/>
      </c>
      <c r="M16" s="64" t="str">
        <f>+IFERROR(IF(COUNT(M14:M15),ROUND(SUM(M14:M15),0),""),"")</f>
        <v/>
      </c>
      <c r="N16" s="221" t="str">
        <f>+IFERROR(IF(COUNT(M16),ROUND(M16/'Shareholding Pattern'!$L$78*100,2),""),0)</f>
        <v/>
      </c>
      <c r="O16" s="185" t="str">
        <f>+IFERROR(IF(COUNT(O14:O15),ROUND(SUM(O14:O15),0),""),"")</f>
        <v/>
      </c>
      <c r="P16" s="185" t="str">
        <f>+IFERROR(IF(COUNT(P14:P15),ROUND(SUM(P14:P15),0),""),"")</f>
        <v/>
      </c>
      <c r="Q16" s="185" t="str">
        <f>+IFERROR(IF(COUNT(Q14:Q15),ROUND(SUM(Q14:Q15),0),""),"")</f>
        <v/>
      </c>
      <c r="R16" s="221" t="str">
        <f>+IFERROR(IF(COUNT(Q16),ROUND(Q16/('Shareholding Pattern'!$P$79)*100,2),""),0)</f>
        <v/>
      </c>
      <c r="S16" s="64" t="str">
        <f>+IFERROR(IF(COUNT(S14:S15),ROUND(SUM(S14:S15),0),""),"")</f>
        <v/>
      </c>
      <c r="T16" s="64" t="str">
        <f>+IFERROR(IF(COUNT(T14:T15),ROUND(SUM(T14:T15),0),""),"")</f>
        <v/>
      </c>
      <c r="U16" s="64" t="str">
        <f>+IFERROR(IF(COUNT(U14:U15),ROUND(SUM(U14:U15),0),""),"")</f>
        <v/>
      </c>
      <c r="V16" s="221" t="str">
        <f>+IFERROR(IF(COUNT(M16,U16),ROUND(SUM(U16,M16)/SUM('Shareholding Pattern'!$L$78,'Shareholding Pattern'!$T$78)*100,2),""),0)</f>
        <v/>
      </c>
      <c r="W16" s="64" t="str">
        <f>+IFERROR(IF(COUNT(W14:W15),ROUND(SUM(W14:W15),0),""),"")</f>
        <v/>
      </c>
      <c r="X16" s="221" t="str">
        <f>+IFERROR(IF(COUNT(W16,J16),ROUND(SUM(W16)/SUM(M16)*100,2),""),0)</f>
        <v/>
      </c>
      <c r="Y16" s="64" t="str">
        <f>+IFERROR(IF(COUNT(Y14:Y15),ROUND(SUM(Y14:Y15),0),""),"")</f>
        <v/>
      </c>
      <c r="Z16" s="221" t="str">
        <f>+IFERROR(IF(COUNT(Y16,J16),ROUND(SUM(Y16)/SUM(M16)*100,2),""),0)</f>
        <v/>
      </c>
      <c r="AA16" s="64" t="str">
        <f>+IFERROR(IF(COUNT(AA14:AA15),ROUND(SUM(AA14:AA15),0),""),"")</f>
        <v/>
      </c>
    </row>
  </sheetData>
  <sheetProtection password="F884" sheet="1" objects="1" scenarios="1"/>
  <mergeCells count="23">
    <mergeCell ref="J9:J11"/>
    <mergeCell ref="K9:K11"/>
    <mergeCell ref="L9:L11"/>
    <mergeCell ref="M9:M11"/>
    <mergeCell ref="N9:N11"/>
    <mergeCell ref="D9:D11"/>
    <mergeCell ref="E9:E11"/>
    <mergeCell ref="F9:F11"/>
    <mergeCell ref="H9:H11"/>
    <mergeCell ref="I9:I11"/>
    <mergeCell ref="G9:G11"/>
    <mergeCell ref="AC9:AC11"/>
    <mergeCell ref="V9:V11"/>
    <mergeCell ref="T9:T11"/>
    <mergeCell ref="U9:U11"/>
    <mergeCell ref="O10:Q10"/>
    <mergeCell ref="S9:S11"/>
    <mergeCell ref="R10:R11"/>
    <mergeCell ref="AB9:AB11"/>
    <mergeCell ref="W9:X10"/>
    <mergeCell ref="Y9:Z10"/>
    <mergeCell ref="AA9:AA11"/>
    <mergeCell ref="O9:R9"/>
  </mergeCells>
  <dataValidations disablePrompts="1" count="8">
    <dataValidation type="whole" operator="lessThanOrEqual" allowBlank="1" showInputMessage="1" showErrorMessage="1" sqref="AA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list" allowBlank="1" showInputMessage="1" showErrorMessage="1" sqref="E13">
      <formula1>$AR$3:$BA$3</formula1>
    </dataValidation>
    <dataValidation type="whole" operator="greaterThanOrEqual" allowBlank="1" showInputMessage="1" showErrorMessage="1" sqref="O13:P13 S13:T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AC13">
      <formula1>$AR$2:$AS$2</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20.100000000000001" customHeight="1">
      <c r="E12" s="9" t="s">
        <v>78</v>
      </c>
      <c r="F12" s="52" t="s">
        <v>46</v>
      </c>
      <c r="G12" s="49"/>
      <c r="H12" s="49"/>
      <c r="I12" s="49"/>
      <c r="J12" s="49"/>
      <c r="K12" s="49"/>
      <c r="L12" s="49"/>
      <c r="M12" s="49"/>
      <c r="N12" s="49"/>
      <c r="O12" s="49"/>
      <c r="P12" s="49"/>
      <c r="Q12" s="49"/>
      <c r="R12" s="49"/>
      <c r="S12" s="49"/>
      <c r="T12" s="49"/>
      <c r="U12" s="49"/>
      <c r="V12" s="49"/>
      <c r="W12" s="49"/>
      <c r="X12" s="49"/>
      <c r="Y12" s="49"/>
      <c r="Z12" s="49"/>
      <c r="AA12" s="50"/>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2"/>
      <c r="F15" s="3"/>
      <c r="G15" s="3"/>
      <c r="H15" s="3"/>
      <c r="I15" s="3"/>
      <c r="J15" s="3"/>
      <c r="K15" s="3"/>
      <c r="L15" s="3"/>
      <c r="M15" s="3"/>
      <c r="N15" s="3"/>
      <c r="O15" s="3"/>
      <c r="P15" s="3"/>
      <c r="Q15" s="3"/>
      <c r="R15" s="3"/>
      <c r="S15" s="3"/>
      <c r="T15" s="3"/>
      <c r="U15" s="3"/>
      <c r="V15" s="3"/>
      <c r="W15" s="55"/>
      <c r="X15" s="55"/>
      <c r="Y15" s="55"/>
      <c r="Z15" s="55"/>
      <c r="AA15" s="194"/>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 customHeight="1">
      <c r="E12" s="9" t="s">
        <v>79</v>
      </c>
      <c r="F12" s="52" t="s">
        <v>47</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t="15"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439</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2"/>
      <c r="F15" s="3"/>
      <c r="G15" s="3"/>
      <c r="H15" s="3"/>
      <c r="I15" s="3"/>
      <c r="J15" s="3"/>
      <c r="K15" s="3"/>
      <c r="L15" s="3"/>
      <c r="M15" s="3"/>
      <c r="N15" s="3"/>
      <c r="O15" s="3"/>
      <c r="P15" s="3"/>
      <c r="Q15" s="3"/>
      <c r="R15" s="3"/>
      <c r="S15" s="3"/>
      <c r="T15" s="3"/>
      <c r="U15" s="3"/>
      <c r="V15" s="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1" display="Total"/>
    <hyperlink ref="F16" location="'Shareholding Pattern'!F31" display="Total"/>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75" customHeight="1">
      <c r="E12" s="9" t="s">
        <v>80</v>
      </c>
      <c r="F12" s="52" t="s">
        <v>48</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t="15"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2" display="Total"/>
    <hyperlink ref="F16" location="'Shareholding Pattern'!F32" display="Total"/>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c r="AQ9" t="s">
        <v>346</v>
      </c>
    </row>
    <row r="10" spans="5:43"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Q11" t="s">
        <v>347</v>
      </c>
    </row>
    <row r="12" spans="5:43" ht="20.100000000000001" customHeight="1">
      <c r="E12" s="9" t="s">
        <v>680</v>
      </c>
      <c r="F12" s="52" t="s">
        <v>49</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13"/>
      <c r="G15" s="13"/>
      <c r="H15" s="13"/>
      <c r="I15" s="13"/>
      <c r="J15" s="13"/>
      <c r="K15" s="13"/>
      <c r="L15" s="13"/>
      <c r="M15" s="13"/>
      <c r="N15" s="13"/>
      <c r="O15" s="13"/>
      <c r="P15" s="13"/>
      <c r="Q15" s="13"/>
      <c r="R15" s="13"/>
      <c r="S15" s="13"/>
      <c r="T15" s="13"/>
      <c r="U15" s="13"/>
      <c r="V15" s="13"/>
      <c r="W15" s="55"/>
      <c r="X15" s="55"/>
      <c r="Y15" s="55"/>
      <c r="Z15" s="55"/>
      <c r="AA15" s="194"/>
      <c r="AQ15" t="s">
        <v>349</v>
      </c>
    </row>
    <row r="16" spans="5:43"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3" display="Total"/>
    <hyperlink ref="F16" location="'Shareholding Pattern'!F44" display="Click here to go back"/>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sheetPr codeName="Sheet15">
    <tabColor rgb="FFB685DB"/>
  </sheetPr>
  <dimension ref="A1:XFC17"/>
  <sheetViews>
    <sheetView showGridLines="0" topLeftCell="A7" zoomScale="90" zoomScaleNormal="90" workbookViewId="0">
      <selection activeCell="A7" sqref="A7"/>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1</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c r="AQ9" t="s">
        <v>346</v>
      </c>
    </row>
    <row r="10" spans="5:43"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Q11" t="s">
        <v>347</v>
      </c>
    </row>
    <row r="12" spans="5:43" ht="30" customHeight="1">
      <c r="E12" s="9" t="s">
        <v>681</v>
      </c>
      <c r="F12" s="52" t="s">
        <v>648</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t="24.95" customHeight="1">
      <c r="E15" s="191">
        <v>1</v>
      </c>
      <c r="F15" s="452" t="s">
        <v>882</v>
      </c>
      <c r="G15" s="447" t="s">
        <v>883</v>
      </c>
      <c r="H15" s="47">
        <v>40000</v>
      </c>
      <c r="I15" s="47"/>
      <c r="J15" s="47"/>
      <c r="K15" s="445">
        <f>+IFERROR(IF(COUNT(H15:J15),ROUND(SUM(H15:J15),0),""),"")</f>
        <v>40000</v>
      </c>
      <c r="L15" s="51">
        <f>+IFERROR(IF(COUNT(K15),ROUND(K15/'Shareholding Pattern'!$L$78*100,2),""),"")</f>
        <v>1.33</v>
      </c>
      <c r="M15" s="203">
        <f>IF(H15="","",H15)</f>
        <v>40000</v>
      </c>
      <c r="N15" s="203"/>
      <c r="O15" s="266">
        <f>+IFERROR(IF(COUNT(M15:N15),ROUND(SUM(M15,N15),2),""),"")</f>
        <v>40000</v>
      </c>
      <c r="P15" s="51">
        <f>+IFERROR(IF(COUNT(O15),ROUND(O15/('Shareholding Pattern'!$P$79)*100,2),""),"")</f>
        <v>1.33</v>
      </c>
      <c r="Q15" s="47"/>
      <c r="R15" s="47"/>
      <c r="S15" s="445" t="str">
        <f>+IFERROR(IF(COUNT(Q15:R15),ROUND(SUM(Q15:R15),0),""),"")</f>
        <v/>
      </c>
      <c r="T15" s="17">
        <f>+IFERROR(IF(COUNT(K15,S15),ROUND(SUM(S15,K15)/SUM('Shareholding Pattern'!$L$78,'Shareholding Pattern'!$T$78)*100,2),""),"")</f>
        <v>1.33</v>
      </c>
      <c r="U15" s="47"/>
      <c r="V15" s="17" t="str">
        <f>+IFERROR(IF(COUNT(U15),ROUND(SUM(U15)/SUM(K15)*100,2),""),0)</f>
        <v/>
      </c>
      <c r="W15" s="47">
        <v>40000</v>
      </c>
      <c r="X15" s="265"/>
      <c r="Y15" s="47">
        <v>0</v>
      </c>
      <c r="Z15" s="47">
        <v>0</v>
      </c>
      <c r="AA15" s="47">
        <v>0</v>
      </c>
      <c r="AB15" s="11"/>
      <c r="AC15" s="11" t="e">
        <f>SUM(#REF!)</f>
        <v>#REF!</v>
      </c>
    </row>
    <row r="16" spans="5:43" hidden="1">
      <c r="E16" s="12"/>
      <c r="F16" s="13"/>
      <c r="G16" s="13"/>
      <c r="H16" s="13"/>
      <c r="I16" s="13"/>
      <c r="J16" s="13"/>
      <c r="K16" s="13"/>
      <c r="L16" s="13"/>
      <c r="M16" s="13"/>
      <c r="N16" s="13"/>
      <c r="O16" s="13"/>
      <c r="P16" s="13"/>
      <c r="Q16" s="13"/>
      <c r="R16" s="13"/>
      <c r="S16" s="13"/>
      <c r="T16" s="13"/>
      <c r="U16" s="13"/>
      <c r="V16" s="13"/>
      <c r="W16" s="55"/>
      <c r="X16" s="55"/>
      <c r="Y16" s="55"/>
      <c r="Z16" s="55"/>
      <c r="AA16" s="194"/>
      <c r="AQ16" t="s">
        <v>349</v>
      </c>
    </row>
    <row r="17" spans="5:43" ht="20.100000000000001" customHeight="1">
      <c r="E17" s="37"/>
      <c r="F17" s="83" t="s">
        <v>392</v>
      </c>
      <c r="G17" s="70" t="s">
        <v>19</v>
      </c>
      <c r="H17" s="53">
        <f>+IFERROR(IF(COUNT(H14:H16),ROUND(SUM(H14:H16),0),""),"")</f>
        <v>40000</v>
      </c>
      <c r="I17" s="53" t="str">
        <f>+IFERROR(IF(COUNT(I14:I16),ROUND(SUM(I14:I16),0),""),"")</f>
        <v/>
      </c>
      <c r="J17" s="53" t="str">
        <f>+IFERROR(IF(COUNT(J14:J16),ROUND(SUM(J14:J16),0),""),"")</f>
        <v/>
      </c>
      <c r="K17" s="53">
        <f>+IFERROR(IF(COUNT(K14:K16),ROUND(SUM(K14:K16),0),""),"")</f>
        <v>40000</v>
      </c>
      <c r="L17" s="17">
        <f>+IFERROR(IF(COUNT(K17),ROUND(K17/'Shareholding Pattern'!$L$78*100,2),""),"")</f>
        <v>1.33</v>
      </c>
      <c r="M17" s="35">
        <f>+IFERROR(IF(COUNT(M14:M16),ROUND(SUM(M14:M16),0),""),"")</f>
        <v>40000</v>
      </c>
      <c r="N17" s="35" t="str">
        <f>+IFERROR(IF(COUNT(N14:N16),ROUND(SUM(N14:N16),0),""),"")</f>
        <v/>
      </c>
      <c r="O17" s="35">
        <f>+IFERROR(IF(COUNT(O14:O16),ROUND(SUM(O14:O16),0),""),"")</f>
        <v>40000</v>
      </c>
      <c r="P17" s="17">
        <f>+IFERROR(IF(COUNT(O17),ROUND(O17/('Shareholding Pattern'!$P$79)*100,2),""),"")</f>
        <v>1.33</v>
      </c>
      <c r="Q17" s="53" t="str">
        <f>+IFERROR(IF(COUNT(Q14:Q16),ROUND(SUM(Q14:Q16),0),""),"")</f>
        <v/>
      </c>
      <c r="R17" s="53" t="str">
        <f>+IFERROR(IF(COUNT(R14:R16),ROUND(SUM(R14:R16),0),""),"")</f>
        <v/>
      </c>
      <c r="S17" s="53" t="str">
        <f>+IFERROR(IF(COUNT(S14:S16),ROUND(SUM(S14:S16),0),""),"")</f>
        <v/>
      </c>
      <c r="T17" s="17">
        <f>+IFERROR(IF(COUNT(K17,S17),ROUND(SUM(S17,K17)/SUM('Shareholding Pattern'!$L$78,'Shareholding Pattern'!$T$78)*100,2),""),"")</f>
        <v>1.33</v>
      </c>
      <c r="U17" s="53" t="str">
        <f>+IFERROR(IF(COUNT(U14:U16),ROUND(SUM(U14:U16),0),""),"")</f>
        <v/>
      </c>
      <c r="V17" s="17" t="str">
        <f>+IFERROR(IF(COUNT(U17),ROUND(SUM(U17)/SUM(K17)*100,2),""),0)</f>
        <v/>
      </c>
      <c r="W17" s="53">
        <f>+IFERROR(IF(COUNT(W14:W16),ROUND(SUM(W14:W16),0),""),"")</f>
        <v>40000</v>
      </c>
      <c r="X17" s="406"/>
      <c r="Y17" s="53">
        <f>+IFERROR(IF(COUNT(Y14:Y16),ROUND(SUM(Y14:Y16),0),""),"")</f>
        <v>0</v>
      </c>
      <c r="Z17" s="53">
        <f>+IFERROR(IF(COUNT(Z14:Z16),ROUND(SUM(Z14:Z16),0),""),"")</f>
        <v>0</v>
      </c>
      <c r="AA17" s="53">
        <f>+IFERROR(IF(COUNT(AA14:AA16),ROUND(SUM(AA14:AA16),0),""),"")</f>
        <v>0</v>
      </c>
      <c r="AQ17" t="s">
        <v>343</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U15">
      <formula1>H13</formula1>
    </dataValidation>
    <dataValidation type="whole" operator="lessThanOrEqual" allowBlank="1" showInputMessage="1" showErrorMessage="1" sqref="W13 W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Q13:R13 M13:N13 H13:J13 Q15:R15 M15:N15 H15:J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formula1>K13</formula1>
    </dataValidation>
  </dataValidations>
  <hyperlinks>
    <hyperlink ref="G17" location="'Shareholding Pattern'!F34" display="Total"/>
    <hyperlink ref="F17" location="'Shareholding Pattern'!F46" display="Click here to go back"/>
  </hyperlinks>
  <pageMargins left="0.7" right="0.7" top="0.75" bottom="0.75" header="0.3" footer="0.3"/>
  <drawing r:id="rId1"/>
  <legacyDrawing r:id="rId2"/>
</worksheet>
</file>

<file path=xl/worksheets/sheet21.xml><?xml version="1.0" encoding="utf-8"?>
<worksheet xmlns="http://schemas.openxmlformats.org/spreadsheetml/2006/main" xmlns:r="http://schemas.openxmlformats.org/officeDocument/2006/relationships">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75" customHeight="1">
      <c r="E12" s="9" t="s">
        <v>81</v>
      </c>
      <c r="F12" s="52" t="s">
        <v>285</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E9:E11"/>
    <mergeCell ref="F9:F11"/>
    <mergeCell ref="G9:G11"/>
    <mergeCell ref="H9:H11"/>
    <mergeCell ref="I9:I11"/>
    <mergeCell ref="J9:J11"/>
    <mergeCell ref="K9:K11"/>
    <mergeCell ref="L9:L11"/>
    <mergeCell ref="M9:P9"/>
    <mergeCell ref="Q9:Q11"/>
    <mergeCell ref="Y9:AA9"/>
    <mergeCell ref="Y10:AA10"/>
    <mergeCell ref="X9:X11"/>
    <mergeCell ref="M10:O10"/>
    <mergeCell ref="P10:P11"/>
    <mergeCell ref="R9:R11"/>
    <mergeCell ref="U9:V10"/>
    <mergeCell ref="W9:W11"/>
    <mergeCell ref="T9:T11"/>
    <mergeCell ref="S9:S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5" display="Total"/>
    <hyperlink ref="F16" location="'Shareholding Pattern'!F33" display="Click here to go back"/>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R11" t="s">
        <v>347</v>
      </c>
    </row>
    <row r="12" spans="5:44" ht="15.75" customHeight="1">
      <c r="E12" s="9" t="s">
        <v>82</v>
      </c>
      <c r="F12" s="103" t="s">
        <v>52</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439</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6" display="Total"/>
    <hyperlink ref="F16" location="'Shareholding Pattern'!F34" display="Click here to go back"/>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sheetPr codeName="Sheet5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707</v>
      </c>
      <c r="F12" s="86" t="s">
        <v>440</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8" display="Click here to go back"/>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706</v>
      </c>
      <c r="F12" s="86" t="s">
        <v>669</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7" display="Click here to go back"/>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704</v>
      </c>
      <c r="F12" s="86" t="s">
        <v>464</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6" display="Click here to go back"/>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705</v>
      </c>
      <c r="F12" s="86" t="s">
        <v>668</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5" display="Click here to go back"/>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sheetPr codeName="Sheet53">
    <tabColor theme="7"/>
  </sheetPr>
  <dimension ref="A1:XFC17"/>
  <sheetViews>
    <sheetView showGridLines="0" topLeftCell="A7" zoomScale="90" zoomScaleNormal="90" workbookViewId="0">
      <selection activeCell="A7" sqref="A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703</v>
      </c>
      <c r="F12" s="86" t="s">
        <v>667</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t="24.95" customHeight="1">
      <c r="E15" s="191">
        <v>1</v>
      </c>
      <c r="F15" s="452" t="s">
        <v>884</v>
      </c>
      <c r="G15" s="447" t="s">
        <v>885</v>
      </c>
      <c r="H15" s="47">
        <v>40038</v>
      </c>
      <c r="I15" s="47"/>
      <c r="J15" s="47"/>
      <c r="K15" s="445">
        <f>+IFERROR(IF(COUNT(H15:J15),ROUND(SUM(H15:J15),0),""),"")</f>
        <v>40038</v>
      </c>
      <c r="L15" s="51">
        <f>+IFERROR(IF(COUNT(K15),ROUND(K15/'Shareholding Pattern'!$L$78*100,2),""),"")</f>
        <v>1.33</v>
      </c>
      <c r="M15" s="203">
        <f>IF(H15="","",H15)</f>
        <v>40038</v>
      </c>
      <c r="N15" s="203"/>
      <c r="O15" s="266">
        <f>+IFERROR(IF(COUNT(M15:N15),ROUND(SUM(M15,N15),2),""),"")</f>
        <v>40038</v>
      </c>
      <c r="P15" s="51">
        <f>+IFERROR(IF(COUNT(O15),ROUND(O15/('Shareholding Pattern'!$P$79)*100,2),""),"")</f>
        <v>1.33</v>
      </c>
      <c r="Q15" s="47"/>
      <c r="R15" s="47"/>
      <c r="S15" s="445" t="str">
        <f>+IFERROR(IF(COUNT(Q15:R15),ROUND(SUM(Q15:R15),0),""),"")</f>
        <v/>
      </c>
      <c r="T15" s="17">
        <f>+IFERROR(IF(COUNT(K15,S15),ROUND(SUM(S15,K15)/SUM('Shareholding Pattern'!$L$78,'Shareholding Pattern'!$T$78)*100,2),""),"")</f>
        <v>1.33</v>
      </c>
      <c r="U15" s="47"/>
      <c r="V15" s="17" t="str">
        <f>+IFERROR(IF(COUNT(U15),ROUND(SUM(U15)/SUM(K15)*100,2),""),0)</f>
        <v/>
      </c>
      <c r="W15" s="47">
        <v>40038</v>
      </c>
      <c r="X15" s="265">
        <v>1</v>
      </c>
      <c r="Y15" s="47">
        <v>0</v>
      </c>
      <c r="Z15" s="47">
        <v>0</v>
      </c>
      <c r="AA15" s="47">
        <v>0</v>
      </c>
      <c r="AB15" s="11"/>
      <c r="AC15" s="11" t="e">
        <f>SUM(#REF!)</f>
        <v>#REF!</v>
      </c>
    </row>
    <row r="16" spans="5:29" hidden="1">
      <c r="E16" s="200"/>
      <c r="F16" s="18"/>
      <c r="G16" s="18"/>
      <c r="H16" s="18"/>
      <c r="I16" s="18"/>
      <c r="J16" s="198"/>
      <c r="K16" s="198"/>
      <c r="L16" s="18"/>
      <c r="M16" s="18"/>
      <c r="N16" s="198"/>
      <c r="O16" s="198"/>
      <c r="P16" s="18"/>
      <c r="Q16" s="18"/>
      <c r="R16" s="18"/>
      <c r="S16" s="18"/>
      <c r="T16" s="18"/>
      <c r="U16" s="18"/>
      <c r="V16" s="198"/>
      <c r="W16" s="201"/>
      <c r="X16" s="201"/>
      <c r="Y16" s="201"/>
      <c r="Z16" s="201"/>
      <c r="AA16" s="199"/>
    </row>
    <row r="17" spans="5:27" ht="20.100000000000001" customHeight="1">
      <c r="E17" s="59"/>
      <c r="F17" s="60" t="s">
        <v>392</v>
      </c>
      <c r="G17" s="60" t="s">
        <v>19</v>
      </c>
      <c r="H17" s="53">
        <f>+IFERROR(IF(COUNT(H14:H16),ROUND(SUM(H14:H16),0),""),"")</f>
        <v>40038</v>
      </c>
      <c r="I17" s="53" t="str">
        <f>+IFERROR(IF(COUNT(I14:I16),ROUND(SUM(I14:I16),0),""),"")</f>
        <v/>
      </c>
      <c r="J17" s="53" t="str">
        <f>+IFERROR(IF(COUNT(J14:J16),ROUND(SUM(J14:J16),0),""),"")</f>
        <v/>
      </c>
      <c r="K17" s="53">
        <f>+IFERROR(IF(COUNT(K14:K16),ROUND(SUM(K14:K16),0),""),"")</f>
        <v>40038</v>
      </c>
      <c r="L17" s="17">
        <f>+IFERROR(IF(COUNT(K17),ROUND(K17/'Shareholding Pattern'!$L$78*100,2),""),"")</f>
        <v>1.33</v>
      </c>
      <c r="M17" s="35">
        <f>+IFERROR(IF(COUNT(M14:M16),ROUND(SUM(M14:M16),0),""),"")</f>
        <v>40038</v>
      </c>
      <c r="N17" s="35" t="str">
        <f>+IFERROR(IF(COUNT(N14:N16),ROUND(SUM(N14:N16),0),""),"")</f>
        <v/>
      </c>
      <c r="O17" s="35">
        <f>+IFERROR(IF(COUNT(O14:O16),ROUND(SUM(O14:O16),0),""),"")</f>
        <v>40038</v>
      </c>
      <c r="P17" s="17">
        <f>+IFERROR(IF(COUNT(O17),ROUND(O17/('Shareholding Pattern'!$P$79)*100,2),""),"")</f>
        <v>1.33</v>
      </c>
      <c r="Q17" s="53" t="str">
        <f>+IFERROR(IF(COUNT(Q14:Q16),ROUND(SUM(Q14:Q16),0),""),"")</f>
        <v/>
      </c>
      <c r="R17" s="53" t="str">
        <f>+IFERROR(IF(COUNT(R14:R16),ROUND(SUM(R14:R16),0),""),"")</f>
        <v/>
      </c>
      <c r="S17" s="53" t="str">
        <f>+IFERROR(IF(COUNT(S14:S16),ROUND(SUM(S14:S16),0),""),"")</f>
        <v/>
      </c>
      <c r="T17" s="17">
        <f>+IFERROR(IF(COUNT(K17,S17),ROUND(SUM(S17,K17)/SUM('Shareholding Pattern'!$L$78,'Shareholding Pattern'!$T$78)*100,2),""),"")</f>
        <v>1.33</v>
      </c>
      <c r="U17" s="53" t="str">
        <f>+IFERROR(IF(COUNT(U14:U16),ROUND(SUM(U14:U16),0),""),"")</f>
        <v/>
      </c>
      <c r="V17" s="17" t="str">
        <f>+IFERROR(IF(COUNT(U17),ROUND(SUM(U17)/SUM(K17)*100,2),""),0)</f>
        <v/>
      </c>
      <c r="W17" s="53">
        <f>+IFERROR(IF(COUNT(W14:W16),ROUND(SUM(W14:W16),0),""),"")</f>
        <v>40038</v>
      </c>
      <c r="X17" s="406"/>
      <c r="Y17" s="53">
        <f>+IFERROR(IF(COUNT(Y14:Y16),ROUND(SUM(Y14:Y16),0),""),"")</f>
        <v>0</v>
      </c>
      <c r="Z17" s="53">
        <f>+IFERROR(IF(COUNT(Z14:Z16),ROUND(SUM(Z14:Z16),0),""),"")</f>
        <v>0</v>
      </c>
      <c r="AA17" s="53">
        <f>+IFERROR(IF(COUNT(AA14:AA16),ROUND(SUM(AA14:AA16),0),""),"")</f>
        <v>0</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U15">
      <formula1>H13</formula1>
    </dataValidation>
    <dataValidation type="whole" operator="lessThanOrEqual" allowBlank="1" showInputMessage="1" showErrorMessage="1" sqref="W13 W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Q13:R13 M13:N13 H13:J13 Q15:R15 M15:N15 H15:J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formula1>K13</formula1>
    </dataValidation>
  </dataValidations>
  <hyperlinks>
    <hyperlink ref="G17" location="'Shareholding Pattern'!F40" display="Total"/>
    <hyperlink ref="F17" location="'Shareholding Pattern'!F62" display="Click here to go back"/>
  </hyperlinks>
  <pageMargins left="0.7" right="0.7" top="0.75" bottom="0.75" header="0.3" footer="0.3"/>
  <drawing r:id="rId1"/>
  <legacyDrawing r:id="rId2"/>
</worksheet>
</file>

<file path=xl/worksheets/sheet28.xml><?xml version="1.0" encoding="utf-8"?>
<worksheet xmlns="http://schemas.openxmlformats.org/spreadsheetml/2006/main" xmlns:r="http://schemas.openxmlformats.org/officeDocument/2006/relationships">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702</v>
      </c>
      <c r="F12" s="86" t="s">
        <v>666</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1" display="Click here to go back"/>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701</v>
      </c>
      <c r="F12" s="86" t="s">
        <v>665</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0" display="Click here to go back"/>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700</v>
      </c>
      <c r="F12" s="86" t="s">
        <v>664</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9" display="Click here to go back"/>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699</v>
      </c>
      <c r="F12" s="86" t="s">
        <v>663</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8" display="Click here to go back"/>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698</v>
      </c>
      <c r="F12" s="86" t="s">
        <v>662</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7" display="Click here to go back"/>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84</v>
      </c>
      <c r="F12" s="86" t="s">
        <v>661</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4" display="Click here to go back"/>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697</v>
      </c>
      <c r="F12" s="86" t="s">
        <v>660</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3" display="Click here to go back"/>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6" customFormat="1" ht="20.100000000000001" customHeight="1">
      <c r="E12" s="9" t="s">
        <v>683</v>
      </c>
      <c r="F12" s="86" t="s">
        <v>693</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Y9:AA9"/>
    <mergeCell ref="Y10:AA10"/>
    <mergeCell ref="Q9:Q11"/>
    <mergeCell ref="P10:P11"/>
    <mergeCell ref="X9:X11"/>
    <mergeCell ref="W9:W11"/>
    <mergeCell ref="L9:L11"/>
    <mergeCell ref="M9:P9"/>
    <mergeCell ref="U9:V10"/>
    <mergeCell ref="T9:T11"/>
    <mergeCell ref="R9:R11"/>
    <mergeCell ref="S9:S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2" display="Click here to go back"/>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345</v>
      </c>
    </row>
    <row r="5" spans="4:57" hidden="1">
      <c r="AF5" s="63" t="s">
        <v>335</v>
      </c>
    </row>
    <row r="6" spans="4:57" hidden="1">
      <c r="AF6" s="63" t="s">
        <v>346</v>
      </c>
    </row>
    <row r="7" spans="4:57">
      <c r="AF7" s="63" t="s">
        <v>336</v>
      </c>
    </row>
    <row r="8" spans="4:57">
      <c r="AF8" s="63" t="s">
        <v>347</v>
      </c>
    </row>
    <row r="9" spans="4:57" ht="29.25" customHeight="1">
      <c r="D9" s="608" t="s">
        <v>119</v>
      </c>
      <c r="E9" s="608" t="s">
        <v>34</v>
      </c>
      <c r="F9" s="608" t="s">
        <v>376</v>
      </c>
      <c r="G9" s="614" t="s">
        <v>118</v>
      </c>
      <c r="H9" s="563" t="s">
        <v>1</v>
      </c>
      <c r="I9" s="614" t="s">
        <v>368</v>
      </c>
      <c r="J9" s="563" t="s">
        <v>3</v>
      </c>
      <c r="K9" s="563" t="s">
        <v>4</v>
      </c>
      <c r="L9" s="563" t="s">
        <v>5</v>
      </c>
      <c r="M9" s="563" t="s">
        <v>6</v>
      </c>
      <c r="N9" s="563" t="s">
        <v>7</v>
      </c>
      <c r="O9" s="563" t="s">
        <v>8</v>
      </c>
      <c r="P9" s="563"/>
      <c r="Q9" s="563"/>
      <c r="R9" s="563"/>
      <c r="S9" s="563" t="s">
        <v>9</v>
      </c>
      <c r="T9" s="608" t="s">
        <v>447</v>
      </c>
      <c r="U9" s="608" t="s">
        <v>120</v>
      </c>
      <c r="V9" s="563" t="s">
        <v>89</v>
      </c>
      <c r="W9" s="563" t="s">
        <v>12</v>
      </c>
      <c r="X9" s="563"/>
      <c r="Y9" s="563" t="s">
        <v>14</v>
      </c>
      <c r="Z9" s="519" t="s">
        <v>441</v>
      </c>
      <c r="AA9" s="551" t="s">
        <v>708</v>
      </c>
      <c r="AB9" s="552"/>
      <c r="AC9" s="553"/>
      <c r="AG9" s="63" t="s">
        <v>348</v>
      </c>
      <c r="AV9" t="s">
        <v>34</v>
      </c>
    </row>
    <row r="10" spans="4:57" ht="31.5" customHeight="1">
      <c r="D10" s="609"/>
      <c r="E10" s="609"/>
      <c r="F10" s="609"/>
      <c r="G10" s="536"/>
      <c r="H10" s="563"/>
      <c r="I10" s="609"/>
      <c r="J10" s="563"/>
      <c r="K10" s="563"/>
      <c r="L10" s="563"/>
      <c r="M10" s="563"/>
      <c r="N10" s="563"/>
      <c r="O10" s="563" t="s">
        <v>15</v>
      </c>
      <c r="P10" s="563"/>
      <c r="Q10" s="563"/>
      <c r="R10" s="563" t="s">
        <v>16</v>
      </c>
      <c r="S10" s="563"/>
      <c r="T10" s="609"/>
      <c r="U10" s="602"/>
      <c r="V10" s="563"/>
      <c r="W10" s="563"/>
      <c r="X10" s="563"/>
      <c r="Y10" s="563"/>
      <c r="Z10" s="563"/>
      <c r="AA10" s="530" t="s">
        <v>709</v>
      </c>
      <c r="AB10" s="531"/>
      <c r="AC10" s="532"/>
      <c r="AG10" s="63" t="s">
        <v>339</v>
      </c>
      <c r="AV10" t="s">
        <v>379</v>
      </c>
    </row>
    <row r="11" spans="4:57" ht="45">
      <c r="D11" s="610"/>
      <c r="E11" s="610"/>
      <c r="F11" s="610"/>
      <c r="G11" s="518"/>
      <c r="H11" s="563"/>
      <c r="I11" s="610"/>
      <c r="J11" s="563"/>
      <c r="K11" s="563"/>
      <c r="L11" s="563"/>
      <c r="M11" s="563"/>
      <c r="N11" s="563"/>
      <c r="O11" s="382" t="s">
        <v>17</v>
      </c>
      <c r="P11" s="382" t="s">
        <v>18</v>
      </c>
      <c r="Q11" s="382" t="s">
        <v>19</v>
      </c>
      <c r="R11" s="563"/>
      <c r="S11" s="563"/>
      <c r="T11" s="610"/>
      <c r="U11" s="603"/>
      <c r="V11" s="563"/>
      <c r="W11" s="382" t="s">
        <v>20</v>
      </c>
      <c r="X11" s="382" t="s">
        <v>21</v>
      </c>
      <c r="Y11" s="563"/>
      <c r="Z11" s="563"/>
      <c r="AA11" s="399" t="s">
        <v>710</v>
      </c>
      <c r="AB11" s="399" t="s">
        <v>711</v>
      </c>
      <c r="AC11" s="399" t="s">
        <v>712</v>
      </c>
      <c r="AG11" s="63" t="s">
        <v>344</v>
      </c>
    </row>
    <row r="12" spans="4:57" ht="15.75">
      <c r="D12" s="9" t="s">
        <v>696</v>
      </c>
      <c r="E12" s="384" t="s">
        <v>33</v>
      </c>
      <c r="F12" s="385"/>
      <c r="G12" s="30"/>
      <c r="H12" s="30"/>
      <c r="I12" s="30"/>
      <c r="J12" s="30"/>
      <c r="K12" s="30"/>
      <c r="L12" s="30"/>
      <c r="M12" s="30"/>
      <c r="N12" s="30"/>
      <c r="O12" s="30"/>
      <c r="P12" s="30"/>
      <c r="Q12" s="30"/>
      <c r="R12" s="30"/>
      <c r="S12" s="30"/>
      <c r="T12" s="30"/>
      <c r="U12" s="30"/>
      <c r="V12" s="30"/>
      <c r="W12" s="30"/>
      <c r="X12" s="30"/>
      <c r="Y12" s="30"/>
      <c r="Z12" s="30"/>
      <c r="AA12" s="30"/>
      <c r="AB12" s="30"/>
      <c r="AC12" s="31"/>
      <c r="AF12" s="63" t="s">
        <v>349</v>
      </c>
    </row>
    <row r="13" spans="4:57" s="11" customFormat="1" hidden="1">
      <c r="D13" s="66"/>
      <c r="E13" s="75"/>
      <c r="F13" s="77"/>
      <c r="G13" s="77"/>
      <c r="H13" s="10"/>
      <c r="I13" s="16"/>
      <c r="J13" s="16"/>
      <c r="K13" s="47"/>
      <c r="L13" s="47"/>
      <c r="M13" s="223" t="str">
        <f>+IFERROR(IF(COUNT(J13:L13),ROUND(SUM(J13:L13),0),""),"")</f>
        <v/>
      </c>
      <c r="N13" s="221" t="str">
        <f>+IFERROR(IF(COUNT(M13),ROUND(M13/'Shareholding Pattern'!$L$78*100,2),""),"")</f>
        <v/>
      </c>
      <c r="O13" s="259" t="str">
        <f>IF(J13="","",J13)</f>
        <v/>
      </c>
      <c r="P13" s="203"/>
      <c r="Q13" s="222"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16"/>
      <c r="Z13" s="263"/>
      <c r="AA13" s="47"/>
      <c r="AB13" s="47"/>
      <c r="AC13" s="47"/>
      <c r="AD13" s="11">
        <f>IF(SUM(H13:Y13)&gt;0,1,0)</f>
        <v>0</v>
      </c>
      <c r="AE13" s="11">
        <f>SUM(AC15:AC65535)</f>
        <v>0</v>
      </c>
      <c r="AF13" s="63" t="s">
        <v>343</v>
      </c>
    </row>
    <row r="14" spans="4:57" ht="24.95" customHeight="1">
      <c r="D14" s="45"/>
      <c r="E14" s="43"/>
      <c r="F14" s="43"/>
      <c r="G14" s="55"/>
      <c r="H14" s="43"/>
      <c r="I14" s="43"/>
      <c r="J14" s="43"/>
      <c r="K14" s="43"/>
      <c r="L14" s="43"/>
      <c r="M14" s="43"/>
      <c r="N14" s="43"/>
      <c r="O14" s="43"/>
      <c r="P14" s="43"/>
      <c r="Q14" s="43"/>
      <c r="R14" s="43"/>
      <c r="S14" s="43"/>
      <c r="T14" s="43"/>
      <c r="U14" s="43"/>
      <c r="V14" s="43"/>
      <c r="W14" s="43"/>
      <c r="Z14" s="43"/>
      <c r="AA14" s="43"/>
      <c r="AB14" s="43"/>
      <c r="AC14" s="44"/>
    </row>
    <row r="15" spans="4:57" hidden="1">
      <c r="D15" s="200"/>
      <c r="E15" s="18"/>
      <c r="F15" s="18"/>
      <c r="G15" s="18"/>
      <c r="H15" s="18"/>
      <c r="I15" s="18"/>
      <c r="J15" s="198"/>
      <c r="K15" s="198"/>
      <c r="L15" s="18"/>
      <c r="M15" s="18"/>
      <c r="N15" s="18"/>
      <c r="O15" s="18"/>
      <c r="P15" s="18"/>
      <c r="Q15" s="18"/>
      <c r="R15" s="18"/>
      <c r="S15" s="18"/>
      <c r="T15" s="18"/>
      <c r="U15" s="18"/>
      <c r="V15" s="18"/>
      <c r="W15" s="18"/>
      <c r="X15" s="201"/>
      <c r="Y15" s="201"/>
      <c r="Z15" s="201"/>
      <c r="AA15" s="201"/>
      <c r="AB15" s="201"/>
      <c r="AC15" s="199"/>
    </row>
    <row r="16" spans="4:57" ht="20.100000000000001" customHeight="1">
      <c r="D16" s="59"/>
      <c r="E16" s="36"/>
      <c r="F16" s="60" t="s">
        <v>392</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78"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sheetData>
  <sheetProtection password="F884" sheet="1" objects="1" scenarios="1"/>
  <mergeCells count="23">
    <mergeCell ref="AA9:AC9"/>
    <mergeCell ref="AA10:AC10"/>
    <mergeCell ref="Z9:Z11"/>
    <mergeCell ref="O10:Q10"/>
    <mergeCell ref="R10:R11"/>
    <mergeCell ref="S9:S11"/>
    <mergeCell ref="T9:T11"/>
    <mergeCell ref="U9:U11"/>
    <mergeCell ref="V9:V11"/>
    <mergeCell ref="W9:X10"/>
    <mergeCell ref="Y9:Y11"/>
    <mergeCell ref="O9:R9"/>
    <mergeCell ref="J9:J11"/>
    <mergeCell ref="K9:K11"/>
    <mergeCell ref="L9:L11"/>
    <mergeCell ref="M9:M11"/>
    <mergeCell ref="N9:N11"/>
    <mergeCell ref="I9:I11"/>
    <mergeCell ref="D9:D11"/>
    <mergeCell ref="E9:E11"/>
    <mergeCell ref="F9:F11"/>
    <mergeCell ref="G9:G11"/>
    <mergeCell ref="H9:H11"/>
  </mergeCells>
  <dataValidations count="10">
    <dataValidation type="list" allowBlank="1" showInputMessage="1" showErrorMessage="1" sqref="F13">
      <formula1>$AV$9:$AV$10</formula1>
    </dataValidation>
    <dataValidation type="list" allowBlank="1" showInputMessage="1" showErrorMessage="1" sqref="E13">
      <formula1>$AR$1:$BE$1</formula1>
    </dataValidation>
    <dataValidation type="whole" operator="greaterThan" allowBlank="1" showInputMessage="1" showErrorMessage="1" sqref="I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OrEqual" allowBlank="1" showInputMessage="1" showErrorMessage="1" sqref="O13:P13 J13:L13 S13:T13">
      <formula1>0</formula1>
    </dataValidation>
    <dataValidation type="whole" operator="lessThanOrEqual" allowBlank="1" showInputMessage="1" showErrorMessage="1" sqref="W13">
      <formula1>J13</formula1>
    </dataValidation>
    <dataValidation type="whole" operator="lessThanOrEqual" allowBlank="1" showInputMessage="1" showErrorMessage="1" sqref="Y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9" display="Click here to go back"/>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345</v>
      </c>
    </row>
    <row r="5" spans="4:57" hidden="1">
      <c r="AF5" s="63" t="s">
        <v>335</v>
      </c>
    </row>
    <row r="6" spans="4:57" hidden="1">
      <c r="AF6" s="63" t="s">
        <v>346</v>
      </c>
    </row>
    <row r="7" spans="4:57">
      <c r="AF7" s="63" t="s">
        <v>336</v>
      </c>
    </row>
    <row r="8" spans="4:57">
      <c r="AF8" s="63" t="s">
        <v>347</v>
      </c>
    </row>
    <row r="9" spans="4:57" ht="29.25" customHeight="1">
      <c r="D9" s="608" t="s">
        <v>119</v>
      </c>
      <c r="E9" s="608" t="s">
        <v>34</v>
      </c>
      <c r="F9" s="608" t="s">
        <v>376</v>
      </c>
      <c r="G9" s="614" t="s">
        <v>118</v>
      </c>
      <c r="H9" s="563" t="s">
        <v>1</v>
      </c>
      <c r="I9" s="614" t="s">
        <v>368</v>
      </c>
      <c r="J9" s="563" t="s">
        <v>3</v>
      </c>
      <c r="K9" s="563" t="s">
        <v>4</v>
      </c>
      <c r="L9" s="563" t="s">
        <v>5</v>
      </c>
      <c r="M9" s="563" t="s">
        <v>6</v>
      </c>
      <c r="N9" s="563" t="s">
        <v>7</v>
      </c>
      <c r="O9" s="563" t="s">
        <v>8</v>
      </c>
      <c r="P9" s="563"/>
      <c r="Q9" s="563"/>
      <c r="R9" s="563"/>
      <c r="S9" s="563" t="s">
        <v>9</v>
      </c>
      <c r="T9" s="608" t="s">
        <v>447</v>
      </c>
      <c r="U9" s="608" t="s">
        <v>120</v>
      </c>
      <c r="V9" s="563" t="s">
        <v>89</v>
      </c>
      <c r="W9" s="563" t="s">
        <v>12</v>
      </c>
      <c r="X9" s="563"/>
      <c r="Y9" s="563" t="s">
        <v>14</v>
      </c>
      <c r="Z9" s="519" t="s">
        <v>441</v>
      </c>
      <c r="AA9" s="551" t="s">
        <v>708</v>
      </c>
      <c r="AB9" s="552"/>
      <c r="AC9" s="553"/>
      <c r="AG9" s="63" t="s">
        <v>348</v>
      </c>
      <c r="AV9" t="s">
        <v>34</v>
      </c>
    </row>
    <row r="10" spans="4:57" ht="31.5" customHeight="1">
      <c r="D10" s="609"/>
      <c r="E10" s="609"/>
      <c r="F10" s="609"/>
      <c r="G10" s="536"/>
      <c r="H10" s="563"/>
      <c r="I10" s="609"/>
      <c r="J10" s="563"/>
      <c r="K10" s="563"/>
      <c r="L10" s="563"/>
      <c r="M10" s="563"/>
      <c r="N10" s="563"/>
      <c r="O10" s="563" t="s">
        <v>15</v>
      </c>
      <c r="P10" s="563"/>
      <c r="Q10" s="563"/>
      <c r="R10" s="563" t="s">
        <v>16</v>
      </c>
      <c r="S10" s="563"/>
      <c r="T10" s="609"/>
      <c r="U10" s="602"/>
      <c r="V10" s="563"/>
      <c r="W10" s="563"/>
      <c r="X10" s="563"/>
      <c r="Y10" s="563"/>
      <c r="Z10" s="563"/>
      <c r="AA10" s="530" t="s">
        <v>709</v>
      </c>
      <c r="AB10" s="531"/>
      <c r="AC10" s="532"/>
      <c r="AG10" s="63" t="s">
        <v>339</v>
      </c>
      <c r="AV10" t="s">
        <v>379</v>
      </c>
    </row>
    <row r="11" spans="4:57" ht="45">
      <c r="D11" s="610"/>
      <c r="E11" s="610"/>
      <c r="F11" s="610"/>
      <c r="G11" s="518"/>
      <c r="H11" s="563"/>
      <c r="I11" s="610"/>
      <c r="J11" s="563"/>
      <c r="K11" s="563"/>
      <c r="L11" s="563"/>
      <c r="M11" s="563"/>
      <c r="N11" s="563"/>
      <c r="O11" s="40" t="s">
        <v>17</v>
      </c>
      <c r="P11" s="40" t="s">
        <v>18</v>
      </c>
      <c r="Q11" s="40" t="s">
        <v>19</v>
      </c>
      <c r="R11" s="563"/>
      <c r="S11" s="563"/>
      <c r="T11" s="610"/>
      <c r="U11" s="603"/>
      <c r="V11" s="563"/>
      <c r="W11" s="40" t="s">
        <v>20</v>
      </c>
      <c r="X11" s="40" t="s">
        <v>21</v>
      </c>
      <c r="Y11" s="563"/>
      <c r="Z11" s="563"/>
      <c r="AA11" s="399" t="s">
        <v>710</v>
      </c>
      <c r="AB11" s="399" t="s">
        <v>711</v>
      </c>
      <c r="AC11" s="399" t="s">
        <v>712</v>
      </c>
      <c r="AG11" s="63" t="s">
        <v>344</v>
      </c>
    </row>
    <row r="12" spans="4:57" ht="15.75">
      <c r="D12" s="9" t="s">
        <v>679</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F12" s="63" t="s">
        <v>349</v>
      </c>
    </row>
    <row r="13" spans="4:57" s="11" customFormat="1" hidden="1">
      <c r="D13" s="66"/>
      <c r="E13" s="75"/>
      <c r="F13" s="77"/>
      <c r="G13" s="77"/>
      <c r="H13" s="10"/>
      <c r="I13" s="16"/>
      <c r="J13" s="16"/>
      <c r="K13" s="47"/>
      <c r="L13" s="47"/>
      <c r="M13" s="223" t="str">
        <f>+IFERROR(IF(COUNT(J13:L13),ROUND(SUM(J13:L13),0),""),"")</f>
        <v/>
      </c>
      <c r="N13" s="221" t="str">
        <f>+IFERROR(IF(COUNT(M13),ROUND(M13/'Shareholding Pattern'!$L$78*100,2),""),"")</f>
        <v/>
      </c>
      <c r="O13" s="259" t="str">
        <f>IF(J13="","",J13)</f>
        <v/>
      </c>
      <c r="P13" s="203"/>
      <c r="Q13" s="222"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16"/>
      <c r="Z13" s="263"/>
      <c r="AA13" s="47"/>
      <c r="AB13" s="47"/>
      <c r="AC13" s="47"/>
      <c r="AD13" s="11">
        <f>IF(SUM(H13:Y13)&gt;0,1,0)</f>
        <v>0</v>
      </c>
      <c r="AE13" s="11">
        <f>SUM(AC15:AC65535)</f>
        <v>0</v>
      </c>
      <c r="AF13" s="63" t="s">
        <v>343</v>
      </c>
    </row>
    <row r="14" spans="4:57" ht="24.95" customHeight="1">
      <c r="D14" s="45"/>
      <c r="E14" s="43"/>
      <c r="F14" s="43"/>
      <c r="G14" s="55"/>
      <c r="H14" s="43"/>
      <c r="I14" s="43"/>
      <c r="J14" s="43"/>
      <c r="K14" s="43"/>
      <c r="L14" s="43"/>
      <c r="M14" s="43"/>
      <c r="N14" s="43"/>
      <c r="O14" s="43"/>
      <c r="P14" s="43"/>
      <c r="Q14" s="43"/>
      <c r="R14" s="43"/>
      <c r="S14" s="43"/>
      <c r="T14" s="43"/>
      <c r="U14" s="43"/>
      <c r="V14" s="43"/>
      <c r="W14" s="43"/>
      <c r="Y14" s="55"/>
      <c r="Z14" s="43"/>
      <c r="AA14" s="43"/>
      <c r="AB14" s="43"/>
      <c r="AC14" s="44"/>
    </row>
    <row r="15" spans="4:57" hidden="1">
      <c r="D15" s="200"/>
      <c r="E15" s="18"/>
      <c r="F15" s="18"/>
      <c r="G15" s="18"/>
      <c r="H15" s="18"/>
      <c r="I15" s="18"/>
      <c r="J15" s="198"/>
      <c r="K15" s="198"/>
      <c r="L15" s="18"/>
      <c r="M15" s="18"/>
      <c r="N15" s="18"/>
      <c r="O15" s="18"/>
      <c r="P15" s="18"/>
      <c r="Q15" s="18"/>
      <c r="R15" s="18"/>
      <c r="S15" s="18"/>
      <c r="T15" s="18"/>
      <c r="U15" s="18"/>
      <c r="V15" s="18"/>
      <c r="W15" s="18"/>
      <c r="X15" s="201"/>
      <c r="Y15" s="201"/>
      <c r="Z15" s="201"/>
      <c r="AA15" s="201"/>
      <c r="AB15" s="201"/>
      <c r="AC15" s="199"/>
    </row>
    <row r="16" spans="4:57" ht="20.100000000000001" customHeight="1">
      <c r="D16" s="59"/>
      <c r="E16" s="36"/>
      <c r="F16" s="60" t="s">
        <v>392</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78"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sheetData>
  <sheetProtection password="F884" sheet="1" objects="1" scenarios="1"/>
  <mergeCells count="23">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 ref="R10:R11"/>
    <mergeCell ref="D9:D11"/>
    <mergeCell ref="E9:E11"/>
    <mergeCell ref="F9:F11"/>
    <mergeCell ref="H9:H11"/>
    <mergeCell ref="I9:I11"/>
    <mergeCell ref="G9:G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greaterThanOrEqual" allowBlank="1" showInputMessage="1" showErrorMessage="1" sqref="O13:P13 J13:L13 S13:T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 allowBlank="1" showInputMessage="1" showErrorMessage="1" sqref="I13">
      <formula1>0</formula1>
    </dataValidation>
    <dataValidation type="list" allowBlank="1" showInputMessage="1" showErrorMessage="1" sqref="E13">
      <formula1>$AR$1:$BE$1</formula1>
    </dataValidation>
    <dataValidation type="list" allowBlank="1" showInputMessage="1" showErrorMessage="1" sqref="F13">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0" display="Click here to go back"/>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08" t="s">
        <v>119</v>
      </c>
      <c r="F9" s="519" t="s">
        <v>118</v>
      </c>
      <c r="G9" s="563" t="s">
        <v>1</v>
      </c>
      <c r="H9" s="519" t="s">
        <v>3</v>
      </c>
      <c r="I9" s="563" t="s">
        <v>4</v>
      </c>
      <c r="J9" s="563" t="s">
        <v>5</v>
      </c>
      <c r="K9" s="563" t="s">
        <v>6</v>
      </c>
      <c r="L9" s="563" t="s">
        <v>7</v>
      </c>
      <c r="M9" s="563" t="s">
        <v>8</v>
      </c>
      <c r="N9" s="563"/>
      <c r="O9" s="563"/>
      <c r="P9" s="563"/>
      <c r="Q9" s="608" t="s">
        <v>447</v>
      </c>
      <c r="R9" s="563" t="s">
        <v>10</v>
      </c>
      <c r="S9" s="608" t="s">
        <v>116</v>
      </c>
      <c r="T9" s="563" t="s">
        <v>89</v>
      </c>
      <c r="U9" s="563" t="s">
        <v>12</v>
      </c>
      <c r="V9" s="563"/>
      <c r="W9" s="563" t="s">
        <v>14</v>
      </c>
      <c r="X9" s="519" t="s">
        <v>441</v>
      </c>
      <c r="Y9" s="551" t="s">
        <v>708</v>
      </c>
      <c r="Z9" s="552"/>
      <c r="AA9" s="553"/>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695</v>
      </c>
      <c r="F12" s="384" t="s">
        <v>694</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08" t="s">
        <v>119</v>
      </c>
      <c r="F9" s="519" t="s">
        <v>118</v>
      </c>
      <c r="G9" s="563" t="s">
        <v>1</v>
      </c>
      <c r="H9" s="519" t="s">
        <v>3</v>
      </c>
      <c r="I9" s="563" t="s">
        <v>4</v>
      </c>
      <c r="J9" s="563" t="s">
        <v>5</v>
      </c>
      <c r="K9" s="563" t="s">
        <v>6</v>
      </c>
      <c r="L9" s="563" t="s">
        <v>7</v>
      </c>
      <c r="M9" s="563" t="s">
        <v>8</v>
      </c>
      <c r="N9" s="563"/>
      <c r="O9" s="563"/>
      <c r="P9" s="563"/>
      <c r="Q9" s="608" t="s">
        <v>447</v>
      </c>
      <c r="R9" s="563" t="s">
        <v>10</v>
      </c>
      <c r="S9" s="608" t="s">
        <v>116</v>
      </c>
      <c r="T9" s="563" t="s">
        <v>89</v>
      </c>
      <c r="U9" s="563" t="s">
        <v>12</v>
      </c>
      <c r="V9" s="563"/>
      <c r="W9" s="563" t="s">
        <v>14</v>
      </c>
      <c r="X9" s="519" t="s">
        <v>441</v>
      </c>
      <c r="Y9" s="551" t="s">
        <v>708</v>
      </c>
      <c r="Z9" s="552"/>
      <c r="AA9" s="553"/>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692</v>
      </c>
      <c r="F12" s="384" t="s">
        <v>691</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08" t="s">
        <v>119</v>
      </c>
      <c r="F9" s="519" t="s">
        <v>118</v>
      </c>
      <c r="G9" s="563" t="s">
        <v>1</v>
      </c>
      <c r="H9" s="519" t="s">
        <v>3</v>
      </c>
      <c r="I9" s="563" t="s">
        <v>4</v>
      </c>
      <c r="J9" s="563" t="s">
        <v>5</v>
      </c>
      <c r="K9" s="563" t="s">
        <v>6</v>
      </c>
      <c r="L9" s="563" t="s">
        <v>7</v>
      </c>
      <c r="M9" s="563" t="s">
        <v>8</v>
      </c>
      <c r="N9" s="563"/>
      <c r="O9" s="563"/>
      <c r="P9" s="563"/>
      <c r="Q9" s="608" t="s">
        <v>447</v>
      </c>
      <c r="R9" s="563" t="s">
        <v>10</v>
      </c>
      <c r="S9" s="608" t="s">
        <v>116</v>
      </c>
      <c r="T9" s="563" t="s">
        <v>89</v>
      </c>
      <c r="U9" s="563" t="s">
        <v>12</v>
      </c>
      <c r="V9" s="563"/>
      <c r="W9" s="563" t="s">
        <v>14</v>
      </c>
      <c r="X9" s="519" t="s">
        <v>441</v>
      </c>
      <c r="Y9" s="551" t="s">
        <v>708</v>
      </c>
      <c r="Z9" s="552"/>
      <c r="AA9" s="553"/>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690</v>
      </c>
      <c r="F12" s="384" t="s">
        <v>657</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3"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19" t="s">
        <v>118</v>
      </c>
      <c r="G9" s="563" t="s">
        <v>1</v>
      </c>
      <c r="H9" s="519" t="s">
        <v>3</v>
      </c>
      <c r="I9" s="563" t="s">
        <v>4</v>
      </c>
      <c r="J9" s="563" t="s">
        <v>5</v>
      </c>
      <c r="K9" s="563" t="s">
        <v>6</v>
      </c>
      <c r="L9" s="563" t="s">
        <v>7</v>
      </c>
      <c r="M9" s="563" t="s">
        <v>8</v>
      </c>
      <c r="N9" s="563"/>
      <c r="O9" s="563"/>
      <c r="P9" s="563"/>
      <c r="Q9" s="608" t="s">
        <v>447</v>
      </c>
      <c r="R9" s="563" t="s">
        <v>10</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R11" t="s">
        <v>347</v>
      </c>
    </row>
    <row r="12" spans="5:44" ht="20.25" customHeight="1">
      <c r="E12" s="9" t="s">
        <v>689</v>
      </c>
      <c r="F12" s="384" t="s">
        <v>654</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9"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19" t="s">
        <v>118</v>
      </c>
      <c r="G9" s="563" t="s">
        <v>1</v>
      </c>
      <c r="H9" s="519" t="s">
        <v>3</v>
      </c>
      <c r="I9" s="563" t="s">
        <v>4</v>
      </c>
      <c r="J9" s="563" t="s">
        <v>5</v>
      </c>
      <c r="K9" s="563" t="s">
        <v>6</v>
      </c>
      <c r="L9" s="563" t="s">
        <v>7</v>
      </c>
      <c r="M9" s="563" t="s">
        <v>8</v>
      </c>
      <c r="N9" s="563"/>
      <c r="O9" s="563"/>
      <c r="P9" s="563"/>
      <c r="Q9" s="608" t="s">
        <v>447</v>
      </c>
      <c r="R9" s="563" t="s">
        <v>10</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R11" t="s">
        <v>347</v>
      </c>
    </row>
    <row r="12" spans="5:44" ht="20.25" customHeight="1">
      <c r="E12" s="9" t="s">
        <v>688</v>
      </c>
      <c r="F12" s="384" t="s">
        <v>653</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19" t="s">
        <v>118</v>
      </c>
      <c r="G9" s="563" t="s">
        <v>1</v>
      </c>
      <c r="H9" s="519" t="s">
        <v>3</v>
      </c>
      <c r="I9" s="563" t="s">
        <v>4</v>
      </c>
      <c r="J9" s="563" t="s">
        <v>5</v>
      </c>
      <c r="K9" s="563" t="s">
        <v>6</v>
      </c>
      <c r="L9" s="563" t="s">
        <v>7</v>
      </c>
      <c r="M9" s="563" t="s">
        <v>8</v>
      </c>
      <c r="N9" s="563"/>
      <c r="O9" s="563"/>
      <c r="P9" s="563"/>
      <c r="Q9" s="608" t="s">
        <v>447</v>
      </c>
      <c r="R9" s="563" t="s">
        <v>10</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71" t="s">
        <v>17</v>
      </c>
      <c r="N11" s="371" t="s">
        <v>18</v>
      </c>
      <c r="O11" s="371" t="s">
        <v>19</v>
      </c>
      <c r="P11" s="563"/>
      <c r="Q11" s="610"/>
      <c r="R11" s="563"/>
      <c r="S11" s="610"/>
      <c r="T11" s="563"/>
      <c r="U11" s="371" t="s">
        <v>20</v>
      </c>
      <c r="V11" s="371" t="s">
        <v>21</v>
      </c>
      <c r="W11" s="563"/>
      <c r="X11" s="563"/>
      <c r="Y11" s="399" t="s">
        <v>710</v>
      </c>
      <c r="Z11" s="399" t="s">
        <v>711</v>
      </c>
      <c r="AA11" s="399" t="s">
        <v>712</v>
      </c>
      <c r="AR11" t="s">
        <v>347</v>
      </c>
    </row>
    <row r="12" spans="5:44" ht="20.25" customHeight="1">
      <c r="E12" s="9" t="s">
        <v>687</v>
      </c>
      <c r="F12" s="373" t="s">
        <v>652</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72"/>
      <c r="G15" s="372"/>
      <c r="H15" s="372"/>
      <c r="I15" s="372"/>
      <c r="J15" s="372"/>
      <c r="K15" s="372"/>
      <c r="L15" s="372"/>
      <c r="M15" s="372"/>
      <c r="N15" s="372"/>
      <c r="O15" s="372"/>
      <c r="P15" s="372"/>
      <c r="Q15" s="372"/>
      <c r="R15" s="372"/>
      <c r="S15" s="372"/>
      <c r="T15" s="372"/>
      <c r="U15" s="372"/>
      <c r="V15" s="372"/>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6"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08" t="s">
        <v>119</v>
      </c>
      <c r="F9" s="519" t="s">
        <v>118</v>
      </c>
      <c r="G9" s="563" t="s">
        <v>1</v>
      </c>
      <c r="H9" s="519" t="s">
        <v>3</v>
      </c>
      <c r="I9" s="563" t="s">
        <v>4</v>
      </c>
      <c r="J9" s="563" t="s">
        <v>5</v>
      </c>
      <c r="K9" s="563" t="s">
        <v>6</v>
      </c>
      <c r="L9" s="563" t="s">
        <v>7</v>
      </c>
      <c r="M9" s="563" t="s">
        <v>8</v>
      </c>
      <c r="N9" s="563"/>
      <c r="O9" s="563"/>
      <c r="P9" s="563"/>
      <c r="Q9" s="608" t="s">
        <v>447</v>
      </c>
      <c r="R9" s="563" t="s">
        <v>10</v>
      </c>
      <c r="S9" s="608" t="s">
        <v>116</v>
      </c>
      <c r="T9" s="563" t="s">
        <v>89</v>
      </c>
      <c r="U9" s="563" t="s">
        <v>12</v>
      </c>
      <c r="V9" s="563"/>
      <c r="W9" s="563" t="s">
        <v>14</v>
      </c>
      <c r="X9" s="519" t="s">
        <v>441</v>
      </c>
      <c r="Y9" s="551" t="s">
        <v>708</v>
      </c>
      <c r="Z9" s="552"/>
      <c r="AA9" s="553"/>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610"/>
      <c r="R11" s="563"/>
      <c r="S11" s="610"/>
      <c r="T11" s="563"/>
      <c r="U11" s="40" t="s">
        <v>20</v>
      </c>
      <c r="V11" s="40" t="s">
        <v>21</v>
      </c>
      <c r="W11" s="563"/>
      <c r="X11" s="563"/>
      <c r="Y11" s="399" t="s">
        <v>710</v>
      </c>
      <c r="Z11" s="399" t="s">
        <v>711</v>
      </c>
      <c r="AA11" s="399" t="s">
        <v>712</v>
      </c>
      <c r="AR11" t="s">
        <v>347</v>
      </c>
    </row>
    <row r="12" spans="5:44" ht="20.25" customHeight="1">
      <c r="E12" s="9" t="s">
        <v>83</v>
      </c>
      <c r="F12" s="52" t="s">
        <v>54</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7" customFormat="1" ht="18.75" customHeight="1">
      <c r="E12" s="9" t="s">
        <v>684</v>
      </c>
      <c r="F12" s="71" t="s">
        <v>87</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29"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3" display="Total"/>
    <hyperlink ref="F16" location="'Shareholding Pattern'!F63" display="Click here to go back"/>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sheetPr codeName="Sheet22">
    <tabColor theme="7"/>
  </sheetPr>
  <dimension ref="A1:XFC19"/>
  <sheetViews>
    <sheetView showGridLines="0" topLeftCell="A7" zoomScale="90" zoomScaleNormal="90" workbookViewId="0">
      <selection activeCell="A7" sqref="A7"/>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3</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8" customFormat="1" ht="20.100000000000001" customHeight="1">
      <c r="E12" s="9" t="s">
        <v>685</v>
      </c>
      <c r="F12" s="71" t="s">
        <v>86</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438</v>
      </c>
      <c r="H14" s="43"/>
      <c r="I14" s="43"/>
      <c r="J14" s="43"/>
      <c r="K14" s="43"/>
      <c r="L14" s="43"/>
      <c r="M14" s="43"/>
      <c r="N14" s="43"/>
      <c r="O14" s="43"/>
      <c r="P14" s="43"/>
      <c r="Q14" s="43"/>
      <c r="R14" s="43"/>
      <c r="S14" s="43"/>
      <c r="T14" s="43"/>
      <c r="U14" s="43"/>
      <c r="V14" s="43"/>
      <c r="W14" s="43"/>
      <c r="X14" s="43"/>
      <c r="Y14" s="43"/>
      <c r="Z14" s="43"/>
      <c r="AA14" s="44"/>
    </row>
    <row r="15" spans="5:29" ht="24.95" customHeight="1">
      <c r="E15" s="191">
        <v>1</v>
      </c>
      <c r="F15" s="452" t="s">
        <v>887</v>
      </c>
      <c r="G15" s="447" t="s">
        <v>890</v>
      </c>
      <c r="H15" s="47">
        <v>50000</v>
      </c>
      <c r="I15" s="47"/>
      <c r="J15" s="47"/>
      <c r="K15" s="445">
        <f>+IFERROR(IF(COUNT(H15:J15),ROUND(SUM(H15:J15),0),""),"")</f>
        <v>50000</v>
      </c>
      <c r="L15" s="51">
        <f>+IFERROR(IF(COUNT(K15),ROUND(K15/'Shareholding Pattern'!$L$78*100,2),""),"")</f>
        <v>1.67</v>
      </c>
      <c r="M15" s="203">
        <f>IF(H15="","",H15)</f>
        <v>50000</v>
      </c>
      <c r="N15" s="203"/>
      <c r="O15" s="266">
        <f>+IFERROR(IF(COUNT(M15:N15),ROUND(SUM(M15,N15),2),""),"")</f>
        <v>50000</v>
      </c>
      <c r="P15" s="51">
        <f>+IFERROR(IF(COUNT(O15),ROUND(O15/('Shareholding Pattern'!$P$79)*100,2),""),"")</f>
        <v>1.67</v>
      </c>
      <c r="Q15" s="47"/>
      <c r="R15" s="47"/>
      <c r="S15" s="445" t="str">
        <f>+IFERROR(IF(COUNT(Q15:R15),ROUND(SUM(Q15:R15),0),""),"")</f>
        <v/>
      </c>
      <c r="T15" s="17">
        <f>+IFERROR(IF(COUNT(K15,S15),ROUND(SUM(S15,K15)/SUM('Shareholding Pattern'!$L$78,'Shareholding Pattern'!$T$78)*100,2),""),"")</f>
        <v>1.67</v>
      </c>
      <c r="U15" s="47"/>
      <c r="V15" s="17" t="str">
        <f>+IFERROR(IF(COUNT(U15),ROUND(SUM(U15)/SUM(K15)*100,2),""),0)</f>
        <v/>
      </c>
      <c r="W15" s="47">
        <v>50000</v>
      </c>
      <c r="X15" s="265"/>
      <c r="Y15" s="47">
        <v>0</v>
      </c>
      <c r="Z15" s="47">
        <v>0</v>
      </c>
      <c r="AA15" s="47">
        <v>0</v>
      </c>
      <c r="AB15" s="11"/>
      <c r="AC15" s="11" t="e">
        <f>SUM(#REF!)</f>
        <v>#REF!</v>
      </c>
    </row>
    <row r="16" spans="5:29" ht="24.95" customHeight="1">
      <c r="E16" s="191">
        <v>2</v>
      </c>
      <c r="F16" s="452" t="s">
        <v>888</v>
      </c>
      <c r="G16" s="447" t="s">
        <v>891</v>
      </c>
      <c r="H16" s="47">
        <v>50000</v>
      </c>
      <c r="I16" s="47"/>
      <c r="J16" s="47"/>
      <c r="K16" s="445">
        <f>+IFERROR(IF(COUNT(H16:J16),ROUND(SUM(H16:J16),0),""),"")</f>
        <v>50000</v>
      </c>
      <c r="L16" s="51">
        <f>+IFERROR(IF(COUNT(K16),ROUND(K16/'Shareholding Pattern'!$L$78*100,2),""),"")</f>
        <v>1.67</v>
      </c>
      <c r="M16" s="203">
        <f>IF(H16="","",H16)</f>
        <v>50000</v>
      </c>
      <c r="N16" s="203"/>
      <c r="O16" s="266">
        <f>+IFERROR(IF(COUNT(M16:N16),ROUND(SUM(M16,N16),2),""),"")</f>
        <v>50000</v>
      </c>
      <c r="P16" s="51">
        <f>+IFERROR(IF(COUNT(O16),ROUND(O16/('Shareholding Pattern'!$P$79)*100,2),""),"")</f>
        <v>1.67</v>
      </c>
      <c r="Q16" s="47"/>
      <c r="R16" s="47"/>
      <c r="S16" s="445" t="str">
        <f>+IFERROR(IF(COUNT(Q16:R16),ROUND(SUM(Q16:R16),0),""),"")</f>
        <v/>
      </c>
      <c r="T16" s="17">
        <f>+IFERROR(IF(COUNT(K16,S16),ROUND(SUM(S16,K16)/SUM('Shareholding Pattern'!$L$78,'Shareholding Pattern'!$T$78)*100,2),""),"")</f>
        <v>1.67</v>
      </c>
      <c r="U16" s="47"/>
      <c r="V16" s="17" t="str">
        <f>+IFERROR(IF(COUNT(U16),ROUND(SUM(U16)/SUM(K16)*100,2),""),0)</f>
        <v/>
      </c>
      <c r="W16" s="47">
        <v>50000</v>
      </c>
      <c r="X16" s="265"/>
      <c r="Y16" s="47">
        <v>0</v>
      </c>
      <c r="Z16" s="47">
        <v>0</v>
      </c>
      <c r="AA16" s="47">
        <v>0</v>
      </c>
      <c r="AB16" s="11"/>
      <c r="AC16" s="11" t="e">
        <f>SUM(#REF!)</f>
        <v>#REF!</v>
      </c>
    </row>
    <row r="17" spans="5:29" ht="24.95" customHeight="1">
      <c r="E17" s="191">
        <v>3</v>
      </c>
      <c r="F17" s="452" t="s">
        <v>889</v>
      </c>
      <c r="G17" s="447" t="s">
        <v>892</v>
      </c>
      <c r="H17" s="47">
        <v>36307</v>
      </c>
      <c r="I17" s="47"/>
      <c r="J17" s="47"/>
      <c r="K17" s="445">
        <f>+IFERROR(IF(COUNT(H17:J17),ROUND(SUM(H17:J17),0),""),"")</f>
        <v>36307</v>
      </c>
      <c r="L17" s="51">
        <f>+IFERROR(IF(COUNT(K17),ROUND(K17/'Shareholding Pattern'!$L$78*100,2),""),"")</f>
        <v>1.21</v>
      </c>
      <c r="M17" s="203">
        <f>IF(H17="","",H17)</f>
        <v>36307</v>
      </c>
      <c r="N17" s="203"/>
      <c r="O17" s="266">
        <f>+IFERROR(IF(COUNT(M17:N17),ROUND(SUM(M17,N17),2),""),"")</f>
        <v>36307</v>
      </c>
      <c r="P17" s="51">
        <f>+IFERROR(IF(COUNT(O17),ROUND(O17/('Shareholding Pattern'!$P$79)*100,2),""),"")</f>
        <v>1.21</v>
      </c>
      <c r="Q17" s="47"/>
      <c r="R17" s="47"/>
      <c r="S17" s="445" t="str">
        <f>+IFERROR(IF(COUNT(Q17:R17),ROUND(SUM(Q17:R17),0),""),"")</f>
        <v/>
      </c>
      <c r="T17" s="17">
        <f>+IFERROR(IF(COUNT(K17,S17),ROUND(SUM(S17,K17)/SUM('Shareholding Pattern'!$L$78,'Shareholding Pattern'!$T$78)*100,2),""),"")</f>
        <v>1.21</v>
      </c>
      <c r="U17" s="47"/>
      <c r="V17" s="17" t="str">
        <f>+IFERROR(IF(COUNT(U17),ROUND(SUM(U17)/SUM(K17)*100,2),""),0)</f>
        <v/>
      </c>
      <c r="W17" s="47">
        <v>36307</v>
      </c>
      <c r="X17" s="265"/>
      <c r="Y17" s="47">
        <v>0</v>
      </c>
      <c r="Z17" s="47">
        <v>0</v>
      </c>
      <c r="AA17" s="47">
        <v>0</v>
      </c>
      <c r="AB17" s="11"/>
      <c r="AC17" s="11" t="e">
        <f>SUM(#REF!)</f>
        <v>#REF!</v>
      </c>
    </row>
    <row r="18" spans="5:29" hidden="1">
      <c r="E18" s="12"/>
      <c r="F18" s="13"/>
      <c r="G18" s="13"/>
      <c r="H18" s="13"/>
      <c r="I18" s="13"/>
      <c r="J18" s="13"/>
      <c r="K18" s="13"/>
      <c r="L18" s="13"/>
      <c r="M18" s="13"/>
      <c r="N18" s="13"/>
      <c r="O18" s="13"/>
      <c r="P18" s="13"/>
      <c r="Q18" s="13"/>
      <c r="R18" s="13"/>
      <c r="S18" s="13"/>
      <c r="T18" s="13"/>
      <c r="U18" s="13"/>
      <c r="V18" s="13"/>
      <c r="W18" s="55"/>
      <c r="X18" s="55"/>
      <c r="Y18" s="55"/>
      <c r="Z18" s="55"/>
      <c r="AA18" s="194"/>
    </row>
    <row r="19" spans="5:29" ht="20.100000000000001" customHeight="1">
      <c r="E19" s="37"/>
      <c r="F19" s="83" t="s">
        <v>392</v>
      </c>
      <c r="G19" s="70" t="s">
        <v>19</v>
      </c>
      <c r="H19" s="53">
        <f>+IFERROR(IF(COUNT(H14:H18),ROUND(SUM(H14:H18),0),""),"")</f>
        <v>136307</v>
      </c>
      <c r="I19" s="53" t="str">
        <f>+IFERROR(IF(COUNT(I14:I18),ROUND(SUM(I14:I18),0),""),"")</f>
        <v/>
      </c>
      <c r="J19" s="53" t="str">
        <f>+IFERROR(IF(COUNT(J14:J18),ROUND(SUM(J14:J18),0),""),"")</f>
        <v/>
      </c>
      <c r="K19" s="53">
        <f>+IFERROR(IF(COUNT(K14:K18),ROUND(SUM(K14:K18),0),""),"")</f>
        <v>136307</v>
      </c>
      <c r="L19" s="17">
        <f>+IFERROR(IF(COUNT(K19),ROUND(K19/'Shareholding Pattern'!$L$78*100,2),""),"")</f>
        <v>4.54</v>
      </c>
      <c r="M19" s="35">
        <f>+IFERROR(IF(COUNT(M14:M18),ROUND(SUM(M14:M18),0),""),"")</f>
        <v>136307</v>
      </c>
      <c r="N19" s="35" t="str">
        <f>+IFERROR(IF(COUNT(N14:N18),ROUND(SUM(N14:N18),0),""),"")</f>
        <v/>
      </c>
      <c r="O19" s="35">
        <f>+IFERROR(IF(COUNT(O14:O18),ROUND(SUM(O14:O18),0),""),"")</f>
        <v>136307</v>
      </c>
      <c r="P19" s="17">
        <f>+IFERROR(IF(COUNT(O19),ROUND(O19/('Shareholding Pattern'!$P$79)*100,2),""),"")</f>
        <v>4.54</v>
      </c>
      <c r="Q19" s="53" t="str">
        <f>+IFERROR(IF(COUNT(Q14:Q18),ROUND(SUM(Q14:Q18),0),""),"")</f>
        <v/>
      </c>
      <c r="R19" s="53" t="str">
        <f>+IFERROR(IF(COUNT(R14:R18),ROUND(SUM(R14:R18),0),""),"")</f>
        <v/>
      </c>
      <c r="S19" s="53" t="str">
        <f>+IFERROR(IF(COUNT(S14:S18),ROUND(SUM(S14:S18),0),""),"")</f>
        <v/>
      </c>
      <c r="T19" s="17">
        <f>+IFERROR(IF(COUNT(K19,S19),ROUND(SUM(S19,K19)/SUM('Shareholding Pattern'!$L$78,'Shareholding Pattern'!$T$78)*100,2),""),"")</f>
        <v>4.54</v>
      </c>
      <c r="U19" s="53" t="str">
        <f>+IFERROR(IF(COUNT(U14:U18),ROUND(SUM(U14:U18),0),""),"")</f>
        <v/>
      </c>
      <c r="V19" s="17" t="str">
        <f>+IFERROR(IF(COUNT(U19),ROUND(SUM(U19)/SUM(K19)*100,2),""),0)</f>
        <v/>
      </c>
      <c r="W19" s="53">
        <f>+IFERROR(IF(COUNT(W14:W18),ROUND(SUM(W14:W18),0),""),"")</f>
        <v>136307</v>
      </c>
      <c r="X19" s="406"/>
      <c r="Y19" s="53">
        <f>+IFERROR(IF(COUNT(Y14:Y18),ROUND(SUM(Y14:Y18),0),""),"")</f>
        <v>0</v>
      </c>
      <c r="Z19" s="53">
        <f>+IFERROR(IF(COUNT(Z14:Z18),ROUND(SUM(Z14:Z18),0),""),"")</f>
        <v>0</v>
      </c>
      <c r="AA19" s="53">
        <f>+IFERROR(IF(COUNT(AA14:AA18),ROUND(SUM(AA14:AA18),0),""),"")</f>
        <v>0</v>
      </c>
    </row>
  </sheetData>
  <sheetProtection password="F884" sheet="1" objects="1" scenarios="1"/>
  <dataConsolidate/>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U15:U17">
      <formula1>H13</formula1>
    </dataValidation>
    <dataValidation type="whole" operator="lessThanOrEqual" allowBlank="1" showInputMessage="1" showErrorMessage="1" sqref="W13 W15:W17">
      <formula1>K13</formula1>
    </dataValidation>
    <dataValidation type="textLength" operator="equal" allowBlank="1" showInputMessage="1" showErrorMessage="1" prompt="[A-Z][A-Z][A-Z][A-Z][A-Z][0-9][0-9][0-9][0-9][A-Z]_x000a__x000a_In absence of PAN write : ZZZZZ9999Z" sqref="G13 G15:G17">
      <formula1>10</formula1>
    </dataValidation>
    <dataValidation type="whole" operator="greaterThanOrEqual" allowBlank="1" showInputMessage="1" showErrorMessage="1" sqref="Q13:R13 M13:N13 H13:J13 H15:J17 Q15:R17 M15:N17">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7">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7">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7">
      <formula1>K13</formula1>
    </dataValidation>
  </dataValidations>
  <hyperlinks>
    <hyperlink ref="G19" location="'Shareholding Pattern'!F44" display="Total"/>
    <hyperlink ref="F19" location="'Shareholding Pattern'!F64" display="Click here to go back"/>
  </hyperlinks>
  <pageMargins left="0.7" right="0.7" top="0.75" bottom="0.75" header="0.3" footer="0.3"/>
  <drawing r:id="rId1"/>
  <legacyDrawing r:id="rId2"/>
</worksheet>
</file>

<file path=xl/worksheets/sheet47.xml><?xml version="1.0" encoding="utf-8"?>
<worksheet xmlns="http://schemas.openxmlformats.org/spreadsheetml/2006/main" xmlns:r="http://schemas.openxmlformats.org/officeDocument/2006/relationships">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30" s="8" customFormat="1" ht="20.100000000000001" customHeight="1">
      <c r="E12" s="9" t="s">
        <v>678</v>
      </c>
      <c r="F12" s="52" t="s">
        <v>62</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438</v>
      </c>
      <c r="H14" s="43"/>
      <c r="I14" s="43"/>
      <c r="J14" s="43"/>
      <c r="K14" s="43"/>
      <c r="L14" s="43"/>
      <c r="M14" s="43"/>
      <c r="N14" s="43"/>
      <c r="O14" s="43"/>
      <c r="P14" s="43"/>
      <c r="Q14" s="43"/>
      <c r="R14" s="43"/>
      <c r="S14" s="43"/>
      <c r="T14" s="43"/>
      <c r="U14" s="43"/>
      <c r="V14" s="43"/>
      <c r="W14" s="43"/>
      <c r="X14" s="43"/>
      <c r="Y14" s="43"/>
      <c r="Z14" s="43"/>
      <c r="AA14" s="44"/>
    </row>
    <row r="15" spans="5:30"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30"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5" display="Total"/>
    <hyperlink ref="F16" location="'Shareholding Pattern'!F38" display="Click here to go back"/>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row>
    <row r="11" spans="5:30"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row>
    <row r="12" spans="5:30" ht="18.75" customHeight="1">
      <c r="E12" s="9" t="s">
        <v>84</v>
      </c>
      <c r="F12" s="52" t="s">
        <v>63</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AC13" s="11">
        <f>IF(SUM(H13:W13)&gt;0,1,0)</f>
        <v>0</v>
      </c>
      <c r="AD13" s="11">
        <f>SUM(AC15:AC65535)</f>
        <v>0</v>
      </c>
    </row>
    <row r="14" spans="5:30" ht="24.95" customHeight="1">
      <c r="E14" s="42"/>
      <c r="F14" s="43"/>
      <c r="G14" s="247" t="s">
        <v>436</v>
      </c>
      <c r="H14" s="43"/>
      <c r="I14" s="43"/>
      <c r="J14" s="43"/>
      <c r="K14" s="43"/>
      <c r="L14" s="43"/>
      <c r="M14" s="43"/>
      <c r="N14" s="43"/>
      <c r="O14" s="43"/>
      <c r="P14" s="43"/>
      <c r="Q14" s="43"/>
      <c r="R14" s="43"/>
      <c r="S14" s="43"/>
      <c r="T14" s="43"/>
      <c r="U14" s="43"/>
      <c r="V14" s="43"/>
      <c r="W14" s="43"/>
      <c r="X14" s="44"/>
    </row>
    <row r="15" spans="5:30" ht="24.95" hidden="1" customHeight="1">
      <c r="E15" s="12"/>
      <c r="F15" s="13"/>
      <c r="G15" s="13"/>
      <c r="H15" s="13"/>
      <c r="I15" s="13"/>
      <c r="J15" s="13"/>
      <c r="K15" s="13"/>
      <c r="L15" s="13"/>
      <c r="M15" s="13"/>
      <c r="N15" s="13"/>
      <c r="O15" s="13"/>
      <c r="P15" s="13"/>
      <c r="Q15" s="13"/>
      <c r="R15" s="13"/>
      <c r="S15" s="13"/>
      <c r="T15" s="13"/>
      <c r="U15" s="13"/>
      <c r="V15" s="13"/>
      <c r="W15" s="194"/>
    </row>
    <row r="16" spans="5:30"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row>
  </sheetData>
  <sheetProtection password="F884" sheet="1" objects="1" scenarios="1"/>
  <mergeCells count="18">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08" t="s">
        <v>119</v>
      </c>
      <c r="F9" s="563" t="s">
        <v>118</v>
      </c>
      <c r="G9" s="563" t="s">
        <v>1</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c r="Y9" s="551" t="s">
        <v>708</v>
      </c>
      <c r="Z9" s="552"/>
      <c r="AA9" s="553"/>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ht="15.75">
      <c r="E12" s="9" t="s">
        <v>682</v>
      </c>
      <c r="F12" s="71" t="s">
        <v>64</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7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29"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Q13:R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7" display="Total"/>
    <hyperlink ref="F16" location="'Shareholding Pattern'!F48" display="Click here to go back"/>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sheetPr codeName="Sheet26">
    <tabColor theme="7"/>
  </sheetPr>
  <dimension ref="A1:XFC19"/>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G16" sqref="G16"/>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0</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+IFERROR(IF(COUNT(O13:O15),ROUND(SUMIF($F$13:O15,"Category",O13:O15),0),""),"")</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4" hidden="1"/>
    <row r="5" spans="4:54" hidden="1"/>
    <row r="6" spans="4:54" hidden="1"/>
    <row r="9" spans="4:54" ht="29.25" customHeight="1">
      <c r="D9" s="608" t="s">
        <v>119</v>
      </c>
      <c r="E9" s="608" t="s">
        <v>34</v>
      </c>
      <c r="F9" s="608" t="s">
        <v>376</v>
      </c>
      <c r="G9" s="614" t="s">
        <v>118</v>
      </c>
      <c r="H9" s="563" t="s">
        <v>1</v>
      </c>
      <c r="I9" s="614" t="s">
        <v>368</v>
      </c>
      <c r="J9" s="563" t="s">
        <v>3</v>
      </c>
      <c r="K9" s="563" t="s">
        <v>4</v>
      </c>
      <c r="L9" s="563" t="s">
        <v>5</v>
      </c>
      <c r="M9" s="563" t="s">
        <v>6</v>
      </c>
      <c r="N9" s="563" t="s">
        <v>7</v>
      </c>
      <c r="O9" s="563" t="s">
        <v>8</v>
      </c>
      <c r="P9" s="563"/>
      <c r="Q9" s="563"/>
      <c r="R9" s="563"/>
      <c r="S9" s="563" t="s">
        <v>9</v>
      </c>
      <c r="T9" s="608" t="s">
        <v>447</v>
      </c>
      <c r="U9" s="608" t="s">
        <v>116</v>
      </c>
      <c r="V9" s="563" t="s">
        <v>89</v>
      </c>
      <c r="W9" s="563" t="s">
        <v>12</v>
      </c>
      <c r="X9" s="563"/>
      <c r="Y9" s="563" t="s">
        <v>14</v>
      </c>
      <c r="Z9" s="519" t="s">
        <v>441</v>
      </c>
      <c r="AA9" s="551" t="s">
        <v>708</v>
      </c>
      <c r="AB9" s="552"/>
      <c r="AC9" s="553"/>
      <c r="AV9" t="s">
        <v>34</v>
      </c>
    </row>
    <row r="10" spans="4:54" ht="31.5" customHeight="1">
      <c r="D10" s="609"/>
      <c r="E10" s="609"/>
      <c r="F10" s="609"/>
      <c r="G10" s="536"/>
      <c r="H10" s="563"/>
      <c r="I10" s="609"/>
      <c r="J10" s="563"/>
      <c r="K10" s="563"/>
      <c r="L10" s="563"/>
      <c r="M10" s="563"/>
      <c r="N10" s="563"/>
      <c r="O10" s="563" t="s">
        <v>15</v>
      </c>
      <c r="P10" s="563"/>
      <c r="Q10" s="563"/>
      <c r="R10" s="563" t="s">
        <v>16</v>
      </c>
      <c r="S10" s="563"/>
      <c r="T10" s="609"/>
      <c r="U10" s="609"/>
      <c r="V10" s="563"/>
      <c r="W10" s="563"/>
      <c r="X10" s="563"/>
      <c r="Y10" s="563"/>
      <c r="Z10" s="563"/>
      <c r="AA10" s="530" t="s">
        <v>709</v>
      </c>
      <c r="AB10" s="531"/>
      <c r="AC10" s="532"/>
      <c r="AV10" t="s">
        <v>379</v>
      </c>
    </row>
    <row r="11" spans="4:54" ht="45">
      <c r="D11" s="610"/>
      <c r="E11" s="610"/>
      <c r="F11" s="610"/>
      <c r="G11" s="518"/>
      <c r="H11" s="563"/>
      <c r="I11" s="610"/>
      <c r="J11" s="563"/>
      <c r="K11" s="563"/>
      <c r="L11" s="563"/>
      <c r="M11" s="563"/>
      <c r="N11" s="563"/>
      <c r="O11" s="40" t="s">
        <v>17</v>
      </c>
      <c r="P11" s="40" t="s">
        <v>18</v>
      </c>
      <c r="Q11" s="40" t="s">
        <v>19</v>
      </c>
      <c r="R11" s="563"/>
      <c r="S11" s="563"/>
      <c r="T11" s="610"/>
      <c r="U11" s="610"/>
      <c r="V11" s="563"/>
      <c r="W11" s="40" t="s">
        <v>20</v>
      </c>
      <c r="X11" s="40" t="s">
        <v>21</v>
      </c>
      <c r="Y11" s="563"/>
      <c r="Z11" s="563"/>
      <c r="AA11" s="399" t="s">
        <v>710</v>
      </c>
      <c r="AB11" s="399" t="s">
        <v>711</v>
      </c>
      <c r="AC11" s="399" t="s">
        <v>712</v>
      </c>
    </row>
    <row r="12" spans="4:54" ht="24.75" customHeight="1">
      <c r="D12" s="9" t="s">
        <v>686</v>
      </c>
      <c r="E12" s="81" t="s">
        <v>33</v>
      </c>
      <c r="F12" s="82"/>
      <c r="G12" s="206"/>
      <c r="H12" s="30"/>
      <c r="I12" s="30"/>
      <c r="J12" s="30"/>
      <c r="K12" s="30"/>
      <c r="L12" s="30"/>
      <c r="M12" s="30"/>
      <c r="N12" s="30"/>
      <c r="O12" s="30"/>
      <c r="P12" s="30"/>
      <c r="Q12" s="30"/>
      <c r="R12" s="30"/>
      <c r="S12" s="30"/>
      <c r="T12" s="30"/>
      <c r="U12" s="30"/>
      <c r="V12" s="30"/>
      <c r="W12" s="30"/>
      <c r="X12" s="30"/>
      <c r="Y12" s="30"/>
      <c r="Z12" s="30"/>
      <c r="AA12" s="30"/>
      <c r="AB12" s="30"/>
      <c r="AC12" s="31"/>
      <c r="AG12" s="11"/>
    </row>
    <row r="13" spans="4:54" s="11" customFormat="1" hidden="1">
      <c r="D13" s="89"/>
      <c r="E13" s="77"/>
      <c r="F13" s="77"/>
      <c r="G13" s="270"/>
      <c r="H13" s="10"/>
      <c r="I13" s="16"/>
      <c r="J13" s="16"/>
      <c r="K13" s="47"/>
      <c r="L13" s="47"/>
      <c r="M13" s="223" t="str">
        <f>+IFERROR(IF(COUNT(J13:L13),ROUND(SUM(J13:L13),0),""),"")</f>
        <v/>
      </c>
      <c r="N13" s="221" t="str">
        <f>+IFERROR(IF(COUNT(M13),ROUND(M13/'Shareholding Pattern'!$L$78*100,2),""),"")</f>
        <v/>
      </c>
      <c r="O13" s="259" t="str">
        <f>IF(J13="","",J13)</f>
        <v/>
      </c>
      <c r="P13" s="47"/>
      <c r="Q13" s="223"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47"/>
      <c r="Z13" s="265"/>
      <c r="AA13" s="47"/>
      <c r="AB13" s="47"/>
      <c r="AC13" s="47"/>
      <c r="AD13" s="11">
        <f>IF(SUM(H13:Y13)&gt;0,1,0)</f>
        <v>0</v>
      </c>
      <c r="AG13"/>
    </row>
    <row r="14" spans="4:54" ht="24.75" customHeight="1">
      <c r="D14" s="42"/>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4" hidden="1">
      <c r="D15" s="200"/>
      <c r="E15" s="18"/>
      <c r="F15" s="18"/>
      <c r="G15" s="18"/>
      <c r="H15" s="18"/>
      <c r="I15" s="18"/>
      <c r="J15" s="18"/>
      <c r="K15" s="198"/>
      <c r="L15" s="198"/>
      <c r="M15" s="18"/>
      <c r="N15" s="18"/>
      <c r="O15" s="198"/>
      <c r="P15" s="198"/>
      <c r="Q15" s="18"/>
      <c r="R15" s="18"/>
      <c r="S15" s="18"/>
      <c r="T15" s="18"/>
      <c r="U15" s="18"/>
      <c r="V15" s="18"/>
      <c r="W15" s="198"/>
      <c r="X15" s="18"/>
      <c r="Y15" s="201"/>
      <c r="Z15" s="201"/>
      <c r="AA15" s="201"/>
      <c r="AB15" s="201"/>
      <c r="AC15" s="199"/>
    </row>
    <row r="16" spans="4:54" ht="24.95" customHeight="1">
      <c r="D16" s="128"/>
      <c r="E16" s="36"/>
      <c r="F16" s="36"/>
      <c r="G16" s="60" t="s">
        <v>392</v>
      </c>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185"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22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row r="19" spans="7:7">
      <c r="G19" s="102"/>
    </row>
  </sheetData>
  <sheetProtection password="F884" sheet="1" objects="1" scenarios="1"/>
  <dataConsolidate/>
  <mergeCells count="23">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 type="whole" operator="greaterThanOrEqual" allowBlank="1" showInputMessage="1" showErrorMessage="1" sqref="O13:P13 S13:T13 J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E13">
      <formula1>$AE$1:$BB$1</formula1>
    </dataValidation>
    <dataValidation type="whole" operator="greaterThan" allowBlank="1" showInputMessage="1" showErrorMessage="1" sqref="I13">
      <formula1>0</formula1>
    </dataValidation>
  </dataValidations>
  <hyperlinks>
    <hyperlink ref="H16" location="'Shareholding Pattern'!F48" display="Total"/>
    <hyperlink ref="G16" location="'Shareholding Pattern'!F69" display="Click here to go back"/>
  </hyperlinks>
  <pageMargins left="0.7" right="0.7" top="0.75" bottom="0.75" header="0.3" footer="0.3"/>
  <pageSetup orientation="portrait" r:id="rId1"/>
  <drawing r:id="rId2"/>
</worksheet>
</file>

<file path=xl/worksheets/sheet51.xml><?xml version="1.0" encoding="utf-8"?>
<worksheet xmlns="http://schemas.openxmlformats.org/spreadsheetml/2006/main" xmlns:r="http://schemas.openxmlformats.org/officeDocument/2006/relationships">
  <sheetPr codeName="Sheet58"/>
  <dimension ref="A1:XFC16"/>
  <sheetViews>
    <sheetView showGridLines="0" topLeftCell="C7" workbookViewId="0">
      <selection activeCell="C7" sqref="C7"/>
    </sheetView>
  </sheetViews>
  <sheetFormatPr defaultColWidth="0" defaultRowHeight="15"/>
  <cols>
    <col min="1" max="2" width="2.7109375" style="18" hidden="1" customWidth="1"/>
    <col min="3" max="3" width="2.7109375" style="18" customWidth="1"/>
    <col min="4" max="4" width="72.140625" style="18" customWidth="1"/>
    <col min="5" max="5" width="24.140625" style="18" customWidth="1"/>
    <col min="6" max="6" width="18.140625" style="18" customWidth="1"/>
    <col min="7" max="7" width="20.7109375" style="18" customWidth="1"/>
    <col min="8" max="8" width="4" style="18" customWidth="1"/>
    <col min="9" max="10" width="1" style="18" hidden="1"/>
    <col min="11" max="14" width="2.7109375" style="18" hidden="1"/>
    <col min="15" max="16383" width="10.140625" style="18" hidden="1"/>
    <col min="16384" max="16384" width="1" style="18" hidden="1"/>
  </cols>
  <sheetData>
    <row r="1" spans="4:14" hidden="1"/>
    <row r="2" spans="4:14" hidden="1">
      <c r="E2" s="18" t="s">
        <v>849</v>
      </c>
      <c r="F2" s="18" t="s">
        <v>850</v>
      </c>
      <c r="G2" s="18" t="s">
        <v>852</v>
      </c>
    </row>
    <row r="3" spans="4:14" hidden="1"/>
    <row r="4" spans="4:14" hidden="1"/>
    <row r="5" spans="4:14" hidden="1"/>
    <row r="6" spans="4:14" hidden="1"/>
    <row r="7" spans="4:14" ht="30" customHeight="1">
      <c r="G7" s="430"/>
    </row>
    <row r="8" spans="4:14" ht="30" customHeight="1">
      <c r="D8" s="626" t="s">
        <v>842</v>
      </c>
      <c r="E8" s="627"/>
      <c r="F8" s="628"/>
      <c r="G8" s="431"/>
    </row>
    <row r="9" spans="4:14" ht="31.5">
      <c r="D9" s="413" t="s">
        <v>107</v>
      </c>
      <c r="E9" s="413" t="s">
        <v>858</v>
      </c>
      <c r="F9" s="413" t="s">
        <v>850</v>
      </c>
      <c r="G9" s="432"/>
    </row>
    <row r="10" spans="4:14" ht="20.100000000000001" customHeight="1">
      <c r="D10" s="318" t="s">
        <v>843</v>
      </c>
      <c r="E10" s="427">
        <v>100</v>
      </c>
      <c r="F10" s="428">
        <v>3.23</v>
      </c>
      <c r="G10" s="433"/>
      <c r="K10" s="18">
        <v>0</v>
      </c>
      <c r="L10" s="18">
        <v>0</v>
      </c>
      <c r="M10" s="18">
        <v>0</v>
      </c>
      <c r="N10" s="18">
        <v>0</v>
      </c>
    </row>
    <row r="11" spans="4:14" ht="20.100000000000001" customHeight="1">
      <c r="D11" s="319" t="s">
        <v>844</v>
      </c>
      <c r="E11" s="427">
        <v>100</v>
      </c>
      <c r="F11" s="427">
        <v>3.22</v>
      </c>
      <c r="G11" s="433"/>
      <c r="K11" s="18">
        <v>0</v>
      </c>
      <c r="L11" s="18">
        <v>0</v>
      </c>
      <c r="M11" s="18">
        <v>0</v>
      </c>
      <c r="N11" s="18">
        <v>0</v>
      </c>
    </row>
    <row r="12" spans="4:14" ht="20.100000000000001" customHeight="1">
      <c r="D12" s="319" t="s">
        <v>845</v>
      </c>
      <c r="E12" s="427">
        <v>100</v>
      </c>
      <c r="F12" s="427">
        <v>2.69</v>
      </c>
      <c r="G12" s="433"/>
      <c r="K12" s="18">
        <v>0</v>
      </c>
      <c r="L12" s="18">
        <v>0</v>
      </c>
      <c r="M12" s="18">
        <v>0</v>
      </c>
      <c r="N12" s="18">
        <v>0</v>
      </c>
    </row>
    <row r="13" spans="4:14">
      <c r="D13" s="319" t="s">
        <v>846</v>
      </c>
      <c r="E13" s="427">
        <v>100</v>
      </c>
      <c r="F13" s="427">
        <v>2.39</v>
      </c>
      <c r="G13" s="433"/>
      <c r="K13" s="18">
        <v>0</v>
      </c>
      <c r="L13" s="18">
        <v>0</v>
      </c>
      <c r="M13" s="18">
        <v>0</v>
      </c>
      <c r="N13" s="18">
        <v>0</v>
      </c>
    </row>
    <row r="14" spans="4:14" ht="21.75" customHeight="1">
      <c r="D14" s="321" t="s">
        <v>847</v>
      </c>
      <c r="E14" s="429">
        <v>100</v>
      </c>
      <c r="F14" s="429">
        <v>2.41</v>
      </c>
      <c r="G14" s="433"/>
      <c r="K14" s="18">
        <v>0</v>
      </c>
      <c r="L14" s="18">
        <v>0</v>
      </c>
      <c r="M14" s="18">
        <v>0</v>
      </c>
      <c r="N14" s="18">
        <v>0</v>
      </c>
    </row>
    <row r="15" spans="4:14" s="434" customFormat="1" ht="91.5" customHeight="1">
      <c r="D15" s="630" t="s">
        <v>857</v>
      </c>
      <c r="E15" s="631"/>
      <c r="F15" s="632"/>
      <c r="G15" s="435"/>
    </row>
    <row r="16" spans="4:14" ht="15" customHeight="1">
      <c r="D16" s="629"/>
      <c r="E16" s="629"/>
      <c r="F16" s="436"/>
    </row>
  </sheetData>
  <sheetProtection password="F884"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313" t="s">
        <v>455</v>
      </c>
      <c r="B1" s="313" t="s">
        <v>213</v>
      </c>
      <c r="C1" s="313" t="s">
        <v>456</v>
      </c>
      <c r="D1" s="313" t="s">
        <v>214</v>
      </c>
      <c r="E1" s="313" t="s">
        <v>552</v>
      </c>
    </row>
    <row r="2" spans="1:5" ht="18.75">
      <c r="A2" s="323" t="s">
        <v>457</v>
      </c>
      <c r="B2" s="323"/>
      <c r="C2" s="323"/>
      <c r="D2" s="323"/>
      <c r="E2" s="323"/>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323" t="s">
        <v>432</v>
      </c>
      <c r="B16" s="323"/>
      <c r="C16" s="323"/>
      <c r="D16" s="323"/>
      <c r="E16" s="323"/>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323" t="s">
        <v>434</v>
      </c>
      <c r="B45" s="323"/>
      <c r="C45" s="323"/>
      <c r="D45" s="323"/>
      <c r="E45" s="323"/>
    </row>
    <row r="46" spans="1:5">
      <c r="A46" s="326" t="s">
        <v>263</v>
      </c>
      <c r="B46" t="s">
        <v>166</v>
      </c>
      <c r="C46" t="s">
        <v>236</v>
      </c>
      <c r="D46" t="s">
        <v>216</v>
      </c>
    </row>
    <row r="47" spans="1:5">
      <c r="A47" s="326" t="s">
        <v>264</v>
      </c>
      <c r="B47" t="s">
        <v>167</v>
      </c>
      <c r="C47" t="s">
        <v>236</v>
      </c>
      <c r="D47" t="s">
        <v>216</v>
      </c>
    </row>
    <row r="48" spans="1:5">
      <c r="A48" s="326" t="s">
        <v>265</v>
      </c>
      <c r="B48" t="s">
        <v>168</v>
      </c>
      <c r="C48" t="s">
        <v>236</v>
      </c>
      <c r="D48" t="s">
        <v>216</v>
      </c>
    </row>
    <row r="49" spans="1:4">
      <c r="A49" s="326" t="s">
        <v>266</v>
      </c>
      <c r="B49" t="s">
        <v>169</v>
      </c>
      <c r="C49" t="s">
        <v>236</v>
      </c>
      <c r="D49" t="s">
        <v>216</v>
      </c>
    </row>
    <row r="50" spans="1:4">
      <c r="A50" s="329" t="s">
        <v>262</v>
      </c>
      <c r="B50" s="330" t="s">
        <v>170</v>
      </c>
      <c r="C50" s="330" t="s">
        <v>236</v>
      </c>
      <c r="D50" s="330" t="s">
        <v>216</v>
      </c>
    </row>
    <row r="51" spans="1:4">
      <c r="A51" s="326" t="s">
        <v>268</v>
      </c>
      <c r="B51" t="s">
        <v>171</v>
      </c>
      <c r="C51" t="s">
        <v>236</v>
      </c>
      <c r="D51" t="s">
        <v>216</v>
      </c>
    </row>
    <row r="52" spans="1:4">
      <c r="A52" s="326" t="s">
        <v>556</v>
      </c>
      <c r="B52" t="s">
        <v>172</v>
      </c>
      <c r="C52" t="s">
        <v>236</v>
      </c>
      <c r="D52" t="s">
        <v>216</v>
      </c>
    </row>
    <row r="53" spans="1:4">
      <c r="A53" s="326" t="s">
        <v>557</v>
      </c>
      <c r="B53" t="s">
        <v>174</v>
      </c>
      <c r="C53" t="s">
        <v>236</v>
      </c>
      <c r="D53" t="s">
        <v>216</v>
      </c>
    </row>
    <row r="54" spans="1:4">
      <c r="A54" s="326" t="s">
        <v>558</v>
      </c>
      <c r="B54" t="s">
        <v>173</v>
      </c>
      <c r="C54" t="s">
        <v>236</v>
      </c>
      <c r="D54" t="s">
        <v>216</v>
      </c>
    </row>
    <row r="55" spans="1:4">
      <c r="A55" s="326" t="s">
        <v>269</v>
      </c>
      <c r="B55" t="s">
        <v>175</v>
      </c>
      <c r="C55" t="s">
        <v>236</v>
      </c>
      <c r="D55" t="s">
        <v>216</v>
      </c>
    </row>
    <row r="56" spans="1:4">
      <c r="A56" s="329" t="s">
        <v>267</v>
      </c>
      <c r="B56" s="330" t="s">
        <v>176</v>
      </c>
      <c r="C56" s="330" t="s">
        <v>236</v>
      </c>
      <c r="D56" s="330" t="s">
        <v>216</v>
      </c>
    </row>
    <row r="57" spans="1:4">
      <c r="A57" s="329" t="s">
        <v>550</v>
      </c>
      <c r="B57" s="330" t="s">
        <v>177</v>
      </c>
      <c r="C57" s="330" t="s">
        <v>236</v>
      </c>
      <c r="D57" s="330" t="s">
        <v>216</v>
      </c>
    </row>
    <row r="58" spans="1:4">
      <c r="A58" s="325" t="s">
        <v>270</v>
      </c>
      <c r="B58" t="s">
        <v>271</v>
      </c>
      <c r="C58" t="s">
        <v>236</v>
      </c>
      <c r="D58" t="s">
        <v>216</v>
      </c>
    </row>
    <row r="59" spans="1:4">
      <c r="A59" s="325" t="s">
        <v>272</v>
      </c>
      <c r="B59" t="s">
        <v>178</v>
      </c>
      <c r="C59" t="s">
        <v>236</v>
      </c>
      <c r="D59" t="s">
        <v>216</v>
      </c>
    </row>
    <row r="60" spans="1:4">
      <c r="A60" s="325" t="s">
        <v>273</v>
      </c>
      <c r="B60" t="s">
        <v>179</v>
      </c>
      <c r="C60" t="s">
        <v>236</v>
      </c>
      <c r="D60" t="s">
        <v>216</v>
      </c>
    </row>
    <row r="61" spans="1:4">
      <c r="A61" s="325" t="s">
        <v>841</v>
      </c>
      <c r="B61" t="s">
        <v>719</v>
      </c>
      <c r="C61" t="s">
        <v>236</v>
      </c>
      <c r="D61" t="s">
        <v>216</v>
      </c>
    </row>
    <row r="62" spans="1:4">
      <c r="A62" s="325" t="s">
        <v>275</v>
      </c>
      <c r="B62" t="s">
        <v>181</v>
      </c>
      <c r="C62" t="s">
        <v>236</v>
      </c>
      <c r="D62" t="s">
        <v>216</v>
      </c>
    </row>
    <row r="63" spans="1:4">
      <c r="A63" s="325" t="s">
        <v>276</v>
      </c>
      <c r="B63" t="s">
        <v>182</v>
      </c>
      <c r="C63" t="s">
        <v>236</v>
      </c>
      <c r="D63" t="s">
        <v>216</v>
      </c>
    </row>
    <row r="64" spans="1:4">
      <c r="A64" s="325" t="s">
        <v>801</v>
      </c>
      <c r="B64" t="s">
        <v>720</v>
      </c>
      <c r="C64" t="s">
        <v>236</v>
      </c>
      <c r="D64" t="s">
        <v>216</v>
      </c>
    </row>
    <row r="65" spans="1:4">
      <c r="A65" s="325" t="s">
        <v>802</v>
      </c>
      <c r="B65" t="s">
        <v>721</v>
      </c>
      <c r="C65" t="s">
        <v>236</v>
      </c>
      <c r="D65" t="s">
        <v>216</v>
      </c>
    </row>
    <row r="66" spans="1:4">
      <c r="A66" s="327" t="s">
        <v>278</v>
      </c>
      <c r="B66" t="s">
        <v>183</v>
      </c>
      <c r="C66" t="s">
        <v>236</v>
      </c>
      <c r="D66" t="s">
        <v>216</v>
      </c>
    </row>
    <row r="67" spans="1:4">
      <c r="A67" s="325" t="s">
        <v>803</v>
      </c>
      <c r="B67" t="s">
        <v>722</v>
      </c>
      <c r="C67" t="s">
        <v>236</v>
      </c>
      <c r="D67" t="s">
        <v>216</v>
      </c>
    </row>
    <row r="68" spans="1:4">
      <c r="A68" s="325" t="s">
        <v>804</v>
      </c>
      <c r="B68" t="s">
        <v>723</v>
      </c>
      <c r="C68" t="s">
        <v>236</v>
      </c>
      <c r="D68" t="s">
        <v>216</v>
      </c>
    </row>
    <row r="69" spans="1:4">
      <c r="A69" s="331" t="s">
        <v>839</v>
      </c>
      <c r="B69" s="330" t="s">
        <v>805</v>
      </c>
      <c r="C69" t="s">
        <v>236</v>
      </c>
      <c r="D69" t="s">
        <v>216</v>
      </c>
    </row>
    <row r="70" spans="1:4">
      <c r="A70" s="325" t="s">
        <v>806</v>
      </c>
      <c r="B70" t="s">
        <v>724</v>
      </c>
      <c r="C70" t="s">
        <v>236</v>
      </c>
      <c r="D70" t="s">
        <v>216</v>
      </c>
    </row>
    <row r="71" spans="1:4">
      <c r="A71" s="325" t="s">
        <v>274</v>
      </c>
      <c r="B71" t="s">
        <v>180</v>
      </c>
      <c r="C71" t="s">
        <v>236</v>
      </c>
      <c r="D71" t="s">
        <v>216</v>
      </c>
    </row>
    <row r="72" spans="1:4">
      <c r="A72" s="325" t="s">
        <v>807</v>
      </c>
      <c r="B72" t="s">
        <v>725</v>
      </c>
      <c r="C72" t="s">
        <v>236</v>
      </c>
      <c r="D72" t="s">
        <v>216</v>
      </c>
    </row>
    <row r="73" spans="1:4">
      <c r="A73" s="325" t="s">
        <v>808</v>
      </c>
      <c r="B73" t="s">
        <v>726</v>
      </c>
      <c r="C73" t="s">
        <v>236</v>
      </c>
      <c r="D73" t="s">
        <v>216</v>
      </c>
    </row>
    <row r="74" spans="1:4">
      <c r="A74" s="325" t="s">
        <v>809</v>
      </c>
      <c r="B74" t="s">
        <v>727</v>
      </c>
      <c r="C74" t="s">
        <v>236</v>
      </c>
      <c r="D74" t="s">
        <v>216</v>
      </c>
    </row>
    <row r="75" spans="1:4">
      <c r="A75" s="325" t="s">
        <v>279</v>
      </c>
      <c r="B75" t="s">
        <v>184</v>
      </c>
      <c r="C75" t="s">
        <v>236</v>
      </c>
      <c r="D75" t="s">
        <v>216</v>
      </c>
    </row>
    <row r="76" spans="1:4">
      <c r="A76" s="325" t="s">
        <v>810</v>
      </c>
      <c r="B76" t="s">
        <v>728</v>
      </c>
      <c r="C76" t="s">
        <v>236</v>
      </c>
      <c r="D76" t="s">
        <v>216</v>
      </c>
    </row>
    <row r="77" spans="1:4">
      <c r="A77" s="331" t="s">
        <v>840</v>
      </c>
      <c r="B77" s="330" t="s">
        <v>838</v>
      </c>
      <c r="C77" t="s">
        <v>236</v>
      </c>
      <c r="D77" t="s">
        <v>216</v>
      </c>
    </row>
    <row r="78" spans="1:4">
      <c r="A78" s="325" t="s">
        <v>811</v>
      </c>
      <c r="B78" t="s">
        <v>729</v>
      </c>
      <c r="C78" t="s">
        <v>236</v>
      </c>
      <c r="D78" t="s">
        <v>216</v>
      </c>
    </row>
    <row r="79" spans="1:4">
      <c r="A79" s="325" t="s">
        <v>812</v>
      </c>
      <c r="B79" t="s">
        <v>730</v>
      </c>
      <c r="C79" t="s">
        <v>236</v>
      </c>
      <c r="D79" t="s">
        <v>216</v>
      </c>
    </row>
    <row r="80" spans="1:4" ht="30">
      <c r="A80" s="325" t="s">
        <v>813</v>
      </c>
      <c r="B80" s="412" t="s">
        <v>731</v>
      </c>
      <c r="C80" t="s">
        <v>236</v>
      </c>
      <c r="D80" t="s">
        <v>216</v>
      </c>
    </row>
    <row r="81" spans="1:4">
      <c r="A81" s="331" t="s">
        <v>372</v>
      </c>
      <c r="B81" s="330" t="s">
        <v>373</v>
      </c>
      <c r="C81" t="s">
        <v>236</v>
      </c>
      <c r="D81" t="s">
        <v>216</v>
      </c>
    </row>
    <row r="82" spans="1:4">
      <c r="A82" s="325" t="s">
        <v>814</v>
      </c>
      <c r="B82" t="s">
        <v>732</v>
      </c>
      <c r="C82" t="s">
        <v>236</v>
      </c>
      <c r="D82" t="s">
        <v>216</v>
      </c>
    </row>
    <row r="83" spans="1:4">
      <c r="A83" s="325" t="s">
        <v>815</v>
      </c>
      <c r="B83" t="s">
        <v>733</v>
      </c>
      <c r="C83" t="s">
        <v>236</v>
      </c>
      <c r="D83" t="s">
        <v>216</v>
      </c>
    </row>
    <row r="84" spans="1:4">
      <c r="A84" s="325"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330" t="s">
        <v>824</v>
      </c>
      <c r="B92" t="s">
        <v>742</v>
      </c>
      <c r="C92" t="s">
        <v>236</v>
      </c>
      <c r="D92" t="s">
        <v>216</v>
      </c>
    </row>
    <row r="93" spans="1:4">
      <c r="A93" t="s">
        <v>825</v>
      </c>
      <c r="B93" t="s">
        <v>743</v>
      </c>
      <c r="C93" t="s">
        <v>236</v>
      </c>
      <c r="D93" t="s">
        <v>216</v>
      </c>
    </row>
    <row r="94" spans="1:4">
      <c r="A94" t="s">
        <v>280</v>
      </c>
      <c r="B94" t="s">
        <v>185</v>
      </c>
      <c r="C94" t="s">
        <v>236</v>
      </c>
      <c r="D94" t="s">
        <v>216</v>
      </c>
    </row>
    <row r="95" spans="1:4">
      <c r="A95" s="332" t="s">
        <v>277</v>
      </c>
      <c r="B95" s="330" t="s">
        <v>186</v>
      </c>
      <c r="C95" s="330" t="s">
        <v>236</v>
      </c>
      <c r="D95" s="330" t="s">
        <v>216</v>
      </c>
    </row>
    <row r="96" spans="1:4">
      <c r="A96" s="332" t="s">
        <v>237</v>
      </c>
      <c r="B96" s="330" t="s">
        <v>187</v>
      </c>
      <c r="C96" s="330" t="s">
        <v>236</v>
      </c>
      <c r="D96" s="330" t="s">
        <v>216</v>
      </c>
    </row>
    <row r="97" spans="1:5">
      <c r="A97" s="328" t="s">
        <v>238</v>
      </c>
      <c r="B97" t="s">
        <v>188</v>
      </c>
      <c r="C97" t="s">
        <v>236</v>
      </c>
      <c r="D97" t="s">
        <v>216</v>
      </c>
    </row>
    <row r="98" spans="1:5">
      <c r="A98" s="328" t="s">
        <v>239</v>
      </c>
      <c r="B98" t="s">
        <v>189</v>
      </c>
      <c r="C98" t="s">
        <v>236</v>
      </c>
      <c r="D98" t="s">
        <v>216</v>
      </c>
    </row>
    <row r="99" spans="1:5">
      <c r="A99" s="333" t="s">
        <v>281</v>
      </c>
      <c r="B99" s="330" t="s">
        <v>190</v>
      </c>
      <c r="C99" s="330" t="s">
        <v>236</v>
      </c>
      <c r="D99" s="330" t="s">
        <v>216</v>
      </c>
    </row>
    <row r="100" spans="1:5">
      <c r="A100" s="329" t="s">
        <v>551</v>
      </c>
      <c r="B100" s="330" t="s">
        <v>191</v>
      </c>
      <c r="C100" s="330" t="s">
        <v>236</v>
      </c>
      <c r="D100" s="330"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s="7" t="s">
        <v>860</v>
      </c>
    </row>
    <row r="121" spans="1:5">
      <c r="A121" t="s">
        <v>717</v>
      </c>
      <c r="B121" t="s">
        <v>715</v>
      </c>
      <c r="C121" t="s">
        <v>242</v>
      </c>
      <c r="D121" t="s">
        <v>225</v>
      </c>
      <c r="E121" s="7" t="s">
        <v>861</v>
      </c>
    </row>
    <row r="122" spans="1:5">
      <c r="A122" t="s">
        <v>718</v>
      </c>
      <c r="B122" t="s">
        <v>714</v>
      </c>
      <c r="C122" t="s">
        <v>242</v>
      </c>
      <c r="D122" t="s">
        <v>225</v>
      </c>
      <c r="E122" s="7"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323" t="s">
        <v>453</v>
      </c>
      <c r="B127" s="323"/>
      <c r="C127" s="323"/>
      <c r="D127" s="323"/>
      <c r="E127" s="323"/>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s="7"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323" t="s">
        <v>454</v>
      </c>
      <c r="B154" s="323"/>
      <c r="C154" s="323"/>
      <c r="D154" s="323"/>
      <c r="E154" s="323"/>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s="7" t="s">
        <v>645</v>
      </c>
    </row>
    <row r="178" spans="1:5" ht="18.75">
      <c r="A178" s="323" t="s">
        <v>460</v>
      </c>
      <c r="B178" s="323"/>
      <c r="C178" s="323"/>
      <c r="D178" s="323"/>
      <c r="E178" s="323"/>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s="7" t="s">
        <v>645</v>
      </c>
    </row>
    <row r="201" spans="1:5" ht="18.75">
      <c r="A201" s="323" t="s">
        <v>532</v>
      </c>
      <c r="B201" s="323"/>
      <c r="C201" s="323"/>
      <c r="D201" s="323"/>
      <c r="E201" s="323"/>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323" t="s">
        <v>536</v>
      </c>
      <c r="B206" s="323"/>
      <c r="C206" s="323"/>
      <c r="D206" s="323"/>
      <c r="E206" s="323"/>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323" t="s">
        <v>539</v>
      </c>
      <c r="B211" s="323"/>
      <c r="C211" s="323"/>
      <c r="D211" s="323"/>
      <c r="E211" s="323"/>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323" t="s">
        <v>611</v>
      </c>
      <c r="B216" s="323"/>
      <c r="C216" s="323"/>
      <c r="D216" s="323"/>
      <c r="E216" s="323"/>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s="63"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323" t="s">
        <v>848</v>
      </c>
      <c r="B235" s="323"/>
      <c r="C235" s="323"/>
      <c r="D235" s="323"/>
      <c r="E235" s="323"/>
    </row>
    <row r="236" spans="1:5" ht="105">
      <c r="A236" t="s">
        <v>851</v>
      </c>
      <c r="B236" t="s">
        <v>849</v>
      </c>
      <c r="C236" t="s">
        <v>247</v>
      </c>
      <c r="D236" t="s">
        <v>225</v>
      </c>
      <c r="E236" s="412" t="s">
        <v>855</v>
      </c>
    </row>
    <row r="237" spans="1:5" ht="105">
      <c r="A237" t="s">
        <v>853</v>
      </c>
      <c r="B237" t="s">
        <v>850</v>
      </c>
      <c r="C237" t="s">
        <v>247</v>
      </c>
      <c r="D237" t="s">
        <v>225</v>
      </c>
      <c r="E237" s="412" t="s">
        <v>855</v>
      </c>
    </row>
    <row r="238" spans="1:5" ht="105">
      <c r="A238" t="s">
        <v>854</v>
      </c>
      <c r="B238" t="s">
        <v>852</v>
      </c>
      <c r="C238" t="s">
        <v>247</v>
      </c>
      <c r="D238" t="s">
        <v>225</v>
      </c>
      <c r="E238" s="412" t="s">
        <v>855</v>
      </c>
    </row>
  </sheetData>
  <autoFilter ref="A1:E238"/>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633" t="s">
        <v>122</v>
      </c>
      <c r="D9" s="608" t="s">
        <v>34</v>
      </c>
      <c r="E9" s="563" t="s">
        <v>121</v>
      </c>
      <c r="F9" s="563" t="s">
        <v>118</v>
      </c>
      <c r="G9" s="563" t="s">
        <v>1</v>
      </c>
      <c r="H9" s="519" t="s">
        <v>368</v>
      </c>
      <c r="I9" s="563" t="s">
        <v>3</v>
      </c>
      <c r="J9" s="563" t="s">
        <v>4</v>
      </c>
      <c r="K9" s="563" t="s">
        <v>5</v>
      </c>
      <c r="L9" s="563" t="s">
        <v>6</v>
      </c>
      <c r="M9" s="563" t="s">
        <v>7</v>
      </c>
      <c r="N9" s="563" t="s">
        <v>8</v>
      </c>
      <c r="O9" s="563"/>
      <c r="P9" s="563"/>
      <c r="Q9" s="563"/>
      <c r="R9" s="563" t="s">
        <v>9</v>
      </c>
      <c r="S9" s="608" t="s">
        <v>447</v>
      </c>
      <c r="T9" s="608" t="s">
        <v>116</v>
      </c>
      <c r="U9" s="563" t="s">
        <v>89</v>
      </c>
      <c r="V9" s="563" t="s">
        <v>12</v>
      </c>
      <c r="W9" s="563"/>
      <c r="X9" s="563" t="s">
        <v>14</v>
      </c>
      <c r="Y9" s="519" t="s">
        <v>441</v>
      </c>
    </row>
    <row r="10" spans="3:30" ht="31.5" customHeight="1">
      <c r="C10" s="634"/>
      <c r="D10" s="609"/>
      <c r="E10" s="563"/>
      <c r="F10" s="563"/>
      <c r="G10" s="563"/>
      <c r="H10" s="563"/>
      <c r="I10" s="563"/>
      <c r="J10" s="563"/>
      <c r="K10" s="563"/>
      <c r="L10" s="563"/>
      <c r="M10" s="563"/>
      <c r="N10" s="563" t="s">
        <v>15</v>
      </c>
      <c r="O10" s="563"/>
      <c r="P10" s="563"/>
      <c r="Q10" s="563" t="s">
        <v>16</v>
      </c>
      <c r="R10" s="563"/>
      <c r="S10" s="609"/>
      <c r="T10" s="609"/>
      <c r="U10" s="563"/>
      <c r="V10" s="563"/>
      <c r="W10" s="563"/>
      <c r="X10" s="563"/>
      <c r="Y10" s="563"/>
    </row>
    <row r="11" spans="3:30" ht="78.75" customHeight="1">
      <c r="C11" s="635"/>
      <c r="D11" s="610"/>
      <c r="E11" s="563"/>
      <c r="F11" s="563"/>
      <c r="G11" s="563"/>
      <c r="H11" s="563"/>
      <c r="I11" s="563"/>
      <c r="J11" s="563"/>
      <c r="K11" s="563"/>
      <c r="L11" s="563"/>
      <c r="M11" s="563"/>
      <c r="N11" s="40" t="s">
        <v>17</v>
      </c>
      <c r="O11" s="40" t="s">
        <v>18</v>
      </c>
      <c r="P11" s="40" t="s">
        <v>19</v>
      </c>
      <c r="Q11" s="563"/>
      <c r="R11" s="563"/>
      <c r="S11" s="610"/>
      <c r="T11" s="610"/>
      <c r="U11" s="563"/>
      <c r="V11" s="40" t="s">
        <v>20</v>
      </c>
      <c r="W11" s="40" t="s">
        <v>21</v>
      </c>
      <c r="X11" s="563"/>
      <c r="Y11" s="563"/>
    </row>
    <row r="12" spans="3:30" ht="18.75" customHeight="1">
      <c r="C12" s="9" t="s">
        <v>85</v>
      </c>
      <c r="D12" s="72" t="s">
        <v>66</v>
      </c>
      <c r="E12" s="91"/>
      <c r="F12" s="30"/>
      <c r="G12" s="30"/>
      <c r="H12" s="30"/>
      <c r="I12" s="30"/>
      <c r="J12" s="30"/>
      <c r="K12" s="30"/>
      <c r="L12" s="30"/>
      <c r="M12" s="30"/>
      <c r="N12" s="30"/>
      <c r="O12" s="30"/>
      <c r="P12" s="30"/>
      <c r="Q12" s="30"/>
      <c r="R12" s="30"/>
      <c r="S12" s="30"/>
      <c r="T12" s="30"/>
      <c r="U12" s="30"/>
      <c r="V12" s="30"/>
      <c r="W12" s="30"/>
      <c r="X12" s="30"/>
      <c r="Y12" s="31"/>
    </row>
    <row r="13" spans="3:30" s="11" customFormat="1" ht="20.100000000000001" hidden="1" customHeight="1">
      <c r="C13" s="191"/>
      <c r="D13" s="77"/>
      <c r="E13" s="77"/>
      <c r="F13" s="77"/>
      <c r="G13" s="10"/>
      <c r="H13" s="256">
        <v>1</v>
      </c>
      <c r="I13" s="16"/>
      <c r="J13" s="47"/>
      <c r="K13" s="47"/>
      <c r="L13" s="46" t="str">
        <f>+IFERROR(IF(COUNT(I13:K13),ROUND(SUM(I13:K13),0),""),"")</f>
        <v/>
      </c>
      <c r="M13" s="129"/>
      <c r="N13" s="258" t="str">
        <f>IF(I13="","",I13)</f>
        <v/>
      </c>
      <c r="O13" s="203"/>
      <c r="P13" s="51" t="str">
        <f>+IFERROR(IF(COUNT(N13:O13),ROUND(SUM(N13,O13),2),""),"")</f>
        <v/>
      </c>
      <c r="Q13" s="17" t="str">
        <f>+IFERROR(IF(COUNT(P13),ROUND(P13/('Shareholding Pattern'!$P$79)*100,2),""),"")</f>
        <v/>
      </c>
      <c r="R13" s="47"/>
      <c r="S13" s="47"/>
      <c r="T13" s="48" t="str">
        <f>+IFERROR(IF(COUNT(R13:S13),ROUND(SUM(R13:S13),2),""),"")</f>
        <v/>
      </c>
      <c r="U13" s="129"/>
      <c r="V13" s="47"/>
      <c r="W13" s="17" t="str">
        <f>+IFERROR(IF(V13="","",(+IF(V13=0,0,IF(COUNT(V13,L13),ROUND(SUM(V13)/SUM(L13)*100,2),"")))),"")</f>
        <v/>
      </c>
      <c r="X13" s="16"/>
      <c r="Y13" s="263"/>
      <c r="AC13" s="11">
        <f>IF(SUM(H13:X13)&gt;0,1,0)</f>
        <v>1</v>
      </c>
      <c r="AD13" s="11">
        <f>SUM(AC15:AC65535)</f>
        <v>0</v>
      </c>
    </row>
    <row r="14" spans="3:30" ht="24.95" customHeight="1">
      <c r="C14" s="45"/>
      <c r="D14" s="55"/>
      <c r="E14" s="246" t="s">
        <v>436</v>
      </c>
      <c r="G14" s="43"/>
      <c r="H14" s="43"/>
      <c r="I14" s="43"/>
      <c r="J14" s="43"/>
      <c r="K14" s="43"/>
      <c r="L14" s="43"/>
      <c r="M14" s="43"/>
      <c r="N14" s="43"/>
      <c r="O14" s="43"/>
      <c r="P14" s="43"/>
      <c r="Q14" s="43"/>
      <c r="R14" s="43"/>
      <c r="S14" s="43"/>
      <c r="T14" s="43"/>
      <c r="U14" s="43"/>
      <c r="V14" s="43"/>
      <c r="W14" s="43"/>
      <c r="X14" s="43"/>
      <c r="Y14" s="44"/>
    </row>
    <row r="15" spans="3:30" ht="24.95" hidden="1" customHeight="1">
      <c r="C15" s="200"/>
      <c r="D15" s="201"/>
      <c r="E15" s="18"/>
      <c r="F15" s="18"/>
      <c r="G15" s="18"/>
      <c r="H15" s="18"/>
      <c r="I15" s="18"/>
      <c r="J15" s="198"/>
      <c r="K15" s="198"/>
      <c r="L15" s="18"/>
      <c r="M15" s="195" t="str">
        <f>+IFERROR(IF(COUNT(L15),ROUND(L15/('Shareholding Pattern'!$L$78)*100,2),""),"")</f>
        <v/>
      </c>
      <c r="N15" s="198"/>
      <c r="O15" s="198"/>
      <c r="P15" s="18"/>
      <c r="Q15" s="195" t="str">
        <f>+IFERROR(IF(COUNT(P15),ROUND(P15/('Shareholding Pattern'!$P$79)*100,2),""),"")</f>
        <v/>
      </c>
      <c r="R15" s="18"/>
      <c r="S15" s="18"/>
      <c r="T15" s="18"/>
      <c r="U15" s="195" t="str">
        <f>+IFERROR(IF(COUNT(L15,T15),ROUND(SUM(T15,L15)/SUM('Shareholding Pattern'!$L$78,'Shareholding Pattern'!$T$78)*100,2),""),"")</f>
        <v/>
      </c>
      <c r="V15" s="198"/>
      <c r="W15" s="18"/>
      <c r="X15" s="199"/>
    </row>
    <row r="16" spans="3:30" ht="20.100000000000001" customHeight="1">
      <c r="C16" s="127"/>
      <c r="D16" s="90"/>
      <c r="E16" s="36"/>
      <c r="F16" s="60" t="s">
        <v>392</v>
      </c>
      <c r="G16" s="60" t="s">
        <v>19</v>
      </c>
      <c r="H16" s="53" t="str">
        <f>+IFERROR(IF(COUNT(H14:H15),ROUND(SUM(H14:H15),0),""),"")</f>
        <v/>
      </c>
      <c r="I16" s="53" t="str">
        <f>+IFERROR(IF(COUNT(I13:I15),ROUND(SUM(I13:I15),0),""),"")</f>
        <v/>
      </c>
      <c r="J16" s="53" t="str">
        <f>+IFERROR(IF(COUNT(J13:J15),ROUND(SUM(J13:J15),0),""),"")</f>
        <v/>
      </c>
      <c r="K16" s="53" t="str">
        <f>+IFERROR(IF(COUNT(K13:K15),ROUND(SUM(K13:K15),0),""),"")</f>
        <v/>
      </c>
      <c r="L16" s="53" t="str">
        <f>+IFERROR(IF(COUNT(L13:L15),ROUND(SUM(L13:L15),0),""),"")</f>
        <v/>
      </c>
      <c r="M16" s="129"/>
      <c r="N16" s="35" t="str">
        <f>+IFERROR(IF(COUNT(N13:N15),ROUND(SUM(N13:N15),0),""),"")</f>
        <v/>
      </c>
      <c r="O16" s="35" t="str">
        <f>+IFERROR(IF(COUNT(O13:O15),ROUND(SUM(O13:O15),0),""),"")</f>
        <v/>
      </c>
      <c r="P16" s="35" t="str">
        <f>+IFERROR(IF(COUNT(P13:P15),ROUND(SUM(P13:P15),0),""),"")</f>
        <v/>
      </c>
      <c r="Q16" s="17" t="str">
        <f>+IFERROR(IF(COUNT(P16),ROUND(P16/('Shareholding Pattern'!$P$79)*100,2),""),"")</f>
        <v/>
      </c>
      <c r="R16" s="53" t="str">
        <f>+IFERROR(IF(COUNT(R13:R15),ROUND(SUM(R13:R15),0),""),"")</f>
        <v/>
      </c>
      <c r="S16" s="53" t="str">
        <f>+IFERROR(IF(COUNT(S13:S15),ROUND(SUM(S13:S15),0),""),"")</f>
        <v/>
      </c>
      <c r="T16" s="53" t="str">
        <f>+IFERROR(IF(COUNT(T13:T15),ROUND(SUM(T13:T15),0),""),"")</f>
        <v/>
      </c>
      <c r="U16" s="129"/>
      <c r="V16" s="53" t="str">
        <f>+IFERROR(IF(COUNT(V13:V15),ROUND(SUM(V13:V15),0),""),"")</f>
        <v/>
      </c>
      <c r="W16" s="266" t="str">
        <f>+IFERROR(IF(V16="","",(+IF(V16=0,0,IF(COUNT(V16,L16),ROUND(SUM(V16)/SUM(L16)*100,2),"")))),"")</f>
        <v/>
      </c>
      <c r="X16" s="53" t="str">
        <f>+IFERROR(IF(COUNT(X13:X15),ROUND(SUM(X13:X15),0),""),"")</f>
        <v/>
      </c>
    </row>
  </sheetData>
  <sheetProtection password="F884" sheet="1" objects="1" scenarios="1"/>
  <mergeCells count="21">
    <mergeCell ref="V9:W10"/>
    <mergeCell ref="T9:T11"/>
    <mergeCell ref="M9:M11"/>
    <mergeCell ref="N9:Q9"/>
    <mergeCell ref="U9:U1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s>
  <dataValidations count="6">
    <dataValidation type="whole" operator="lessThanOrEqual" allowBlank="1" showInputMessage="1" showErrorMessage="1" sqref="X13:Y13">
      <formula1>L13</formula1>
    </dataValidation>
    <dataValidation type="whole" operator="lessThanOrEqual" allowBlank="1" showInputMessage="1" showErrorMessage="1" sqref="V13">
      <formula1>I13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S13 I13:K13 N13:O13">
      <formula1>0</formula1>
    </dataValidation>
    <dataValidation type="whole" operator="greaterThan" allowBlank="1" showInputMessage="1" showErrorMessage="1" sqref="H13">
      <formula1>0</formula1>
    </dataValidation>
    <dataValidation type="list" allowBlank="1" showInputMessage="1" showErrorMessage="1" sqref="D13">
      <formula1>$AC$2:$AC$7</formula1>
    </dataValidation>
  </dataValidations>
  <hyperlinks>
    <hyperlink ref="G16" location="'Shareholding Pattern'!F54" display="Total"/>
    <hyperlink ref="F16" location="'Shareholding Pattern'!F75" display="Click here to go back"/>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608" t="s">
        <v>119</v>
      </c>
      <c r="E9" s="563" t="s">
        <v>118</v>
      </c>
      <c r="F9" s="563" t="s">
        <v>1</v>
      </c>
      <c r="G9" s="519" t="s">
        <v>368</v>
      </c>
      <c r="H9" s="563" t="s">
        <v>3</v>
      </c>
      <c r="I9" s="563" t="s">
        <v>4</v>
      </c>
      <c r="J9" s="563" t="s">
        <v>5</v>
      </c>
      <c r="K9" s="563" t="s">
        <v>6</v>
      </c>
      <c r="L9" s="563" t="s">
        <v>7</v>
      </c>
      <c r="M9" s="563" t="s">
        <v>8</v>
      </c>
      <c r="N9" s="563"/>
      <c r="O9" s="563"/>
      <c r="P9" s="563"/>
      <c r="Q9" s="563" t="s">
        <v>9</v>
      </c>
      <c r="R9" s="608" t="s">
        <v>447</v>
      </c>
      <c r="S9" s="608" t="s">
        <v>116</v>
      </c>
      <c r="T9" s="563" t="s">
        <v>89</v>
      </c>
      <c r="U9" s="563" t="s">
        <v>12</v>
      </c>
      <c r="V9" s="563"/>
      <c r="W9" s="563" t="s">
        <v>14</v>
      </c>
      <c r="X9" s="519" t="s">
        <v>441</v>
      </c>
    </row>
    <row r="10" spans="4:30" ht="31.5" customHeight="1">
      <c r="D10" s="609"/>
      <c r="E10" s="563"/>
      <c r="F10" s="563"/>
      <c r="G10" s="563"/>
      <c r="H10" s="563"/>
      <c r="I10" s="563"/>
      <c r="J10" s="563"/>
      <c r="K10" s="563"/>
      <c r="L10" s="563"/>
      <c r="M10" s="563" t="s">
        <v>15</v>
      </c>
      <c r="N10" s="563"/>
      <c r="O10" s="563"/>
      <c r="P10" s="563" t="s">
        <v>16</v>
      </c>
      <c r="Q10" s="563"/>
      <c r="R10" s="609"/>
      <c r="S10" s="609"/>
      <c r="T10" s="563"/>
      <c r="U10" s="563"/>
      <c r="V10" s="563"/>
      <c r="W10" s="563"/>
      <c r="X10" s="563"/>
    </row>
    <row r="11" spans="4:30" ht="45">
      <c r="D11" s="610"/>
      <c r="E11" s="563"/>
      <c r="F11" s="563"/>
      <c r="G11" s="563"/>
      <c r="H11" s="563"/>
      <c r="I11" s="563"/>
      <c r="J11" s="563"/>
      <c r="K11" s="563"/>
      <c r="L11" s="563"/>
      <c r="M11" s="58" t="s">
        <v>17</v>
      </c>
      <c r="N11" s="58" t="s">
        <v>18</v>
      </c>
      <c r="O11" s="58" t="s">
        <v>19</v>
      </c>
      <c r="P11" s="563"/>
      <c r="Q11" s="563"/>
      <c r="R11" s="610"/>
      <c r="S11" s="610"/>
      <c r="T11" s="563"/>
      <c r="U11" s="58" t="s">
        <v>20</v>
      </c>
      <c r="V11" s="58" t="s">
        <v>21</v>
      </c>
      <c r="W11" s="563"/>
      <c r="X11" s="563"/>
    </row>
    <row r="12" spans="4:30" ht="17.25" customHeight="1">
      <c r="D12" s="87" t="s">
        <v>334</v>
      </c>
      <c r="E12" s="73" t="s">
        <v>859</v>
      </c>
      <c r="F12" s="73"/>
      <c r="G12" s="30"/>
      <c r="H12" s="30"/>
      <c r="I12" s="30"/>
      <c r="J12" s="30"/>
      <c r="K12" s="30"/>
      <c r="L12" s="30"/>
      <c r="M12" s="30"/>
      <c r="N12" s="30"/>
      <c r="O12" s="30"/>
      <c r="P12" s="30"/>
      <c r="Q12" s="30"/>
      <c r="R12" s="30"/>
      <c r="S12" s="30"/>
      <c r="T12" s="30"/>
      <c r="U12" s="30"/>
      <c r="V12" s="30"/>
      <c r="W12" s="30"/>
      <c r="X12" s="31"/>
    </row>
    <row r="13" spans="4:30" s="11" customFormat="1" ht="20.100000000000001" hidden="1" customHeight="1">
      <c r="D13" s="191"/>
      <c r="E13" s="77"/>
      <c r="F13" s="10"/>
      <c r="G13" s="257">
        <v>1</v>
      </c>
      <c r="H13" s="16"/>
      <c r="I13" s="47"/>
      <c r="J13" s="47"/>
      <c r="K13" s="48" t="str">
        <f>+IFERROR(IF(COUNT(H13:J13),ROUND(SUM(H13:J13),0),""),"")</f>
        <v/>
      </c>
      <c r="L13" s="17" t="str">
        <f>+IFERROR(IF(COUNT(K13),ROUND(K13/'Shareholding Pattern'!$L$78*100,2),""),"")</f>
        <v/>
      </c>
      <c r="M13" s="258" t="str">
        <f>IF(H13="","",H13)</f>
        <v/>
      </c>
      <c r="N13" s="203"/>
      <c r="O13" s="51" t="str">
        <f>+IFERROR(IF(COUNT(M13:N13),ROUND(SUM(M13,N13),0),""),"")</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221" t="str">
        <f>+IFERROR(IF(U13="","",(IF(COUNT(U13,K13),ROUND(SUM(U13)/SUM(K13)*100,2),""))),"")</f>
        <v/>
      </c>
      <c r="W13" s="16"/>
      <c r="X13" s="263"/>
      <c r="AC13" s="11">
        <f>IF(SUM(H13:W13)&gt;0,1,0)</f>
        <v>0</v>
      </c>
      <c r="AD13" s="11">
        <f>SUM(AC15:AC65535)</f>
        <v>0</v>
      </c>
    </row>
    <row r="14" spans="4:30" ht="24.95" customHeight="1">
      <c r="D14" s="42"/>
      <c r="E14" s="43"/>
      <c r="F14" s="246" t="s">
        <v>437</v>
      </c>
      <c r="G14" s="43"/>
      <c r="H14" s="43"/>
      <c r="I14" s="43"/>
      <c r="J14" s="43"/>
      <c r="K14" s="43"/>
      <c r="L14" s="43"/>
      <c r="M14" s="43"/>
      <c r="N14" s="43"/>
      <c r="O14" s="43"/>
      <c r="P14" s="43"/>
      <c r="Q14" s="43"/>
      <c r="R14" s="43"/>
      <c r="S14" s="43"/>
      <c r="T14" s="43"/>
      <c r="U14" s="43"/>
      <c r="V14" s="43"/>
      <c r="W14" s="43"/>
      <c r="X14" s="44"/>
    </row>
    <row r="15" spans="4:30" hidden="1">
      <c r="D15" s="200"/>
      <c r="E15" s="202"/>
      <c r="F15" s="202"/>
      <c r="G15" s="202"/>
      <c r="H15" s="201"/>
      <c r="I15" s="18"/>
      <c r="J15" s="198"/>
      <c r="K15" s="198"/>
      <c r="L15" s="18"/>
      <c r="M15" s="18"/>
      <c r="N15" s="198"/>
      <c r="O15" s="198"/>
      <c r="P15" s="18"/>
      <c r="Q15" s="18"/>
      <c r="R15" s="18"/>
      <c r="S15" s="18"/>
      <c r="T15" s="18"/>
      <c r="U15" s="18"/>
      <c r="V15" s="198"/>
      <c r="W15" s="199"/>
    </row>
    <row r="16" spans="4:30" ht="20.100000000000001" customHeight="1">
      <c r="D16" s="168"/>
      <c r="E16" s="83" t="s">
        <v>392</v>
      </c>
      <c r="F16" s="83" t="s">
        <v>19</v>
      </c>
      <c r="G16" s="53" t="str">
        <f>+IFERROR(IF(COUNT(G14:G15),ROUND(SUM(G14:G15),0),""),"")</f>
        <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98" t="str">
        <f>+IFERROR(IF(COUNT(U16,K16),ROUND(SUM(U16)/SUM(K16)*100,2),""),0)</f>
        <v/>
      </c>
      <c r="W16" s="53" t="str">
        <f>+IFERROR(IF(COUNT(W13:W15),ROUND(SUM(W13:W15),0),""),"")</f>
        <v/>
      </c>
    </row>
  </sheetData>
  <sheetProtection password="F884" sheet="1" objects="1" scenarios="1"/>
  <mergeCells count="19">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s>
  <dataValidations count="5">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Q13:R13 H13:J13 M13:N13">
      <formula1>0</formula1>
    </dataValidation>
    <dataValidation type="whole" operator="greaterThan" allowBlank="1" showInputMessage="1" showErrorMessage="1" sqref="G13">
      <formula1>0</formula1>
    </dataValidation>
  </dataValidations>
  <hyperlinks>
    <hyperlink ref="F16" location="'Shareholding Pattern'!F55" display="Total"/>
    <hyperlink ref="E16" location="'Shareholding Pattern'!F76" display="Click here to go back"/>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84" customWidth="1"/>
    <col min="10" max="10" width="2.7109375" customWidth="1"/>
    <col min="11" max="16384" width="9.140625" hidden="1"/>
  </cols>
  <sheetData>
    <row r="1" spans="5:10" hidden="1">
      <c r="I1" s="84">
        <v>0</v>
      </c>
    </row>
    <row r="2" spans="5:10" hidden="1"/>
    <row r="3" spans="5:10" hidden="1"/>
    <row r="4" spans="5:10" hidden="1"/>
    <row r="5" spans="5:10" ht="19.5" hidden="1" customHeight="1"/>
    <row r="6" spans="5:10" ht="12.75" customHeight="1">
      <c r="J6" s="101"/>
    </row>
    <row r="7" spans="5:10">
      <c r="J7" s="101"/>
    </row>
    <row r="8" spans="5:10" ht="11.25" customHeight="1">
      <c r="J8" s="101"/>
    </row>
    <row r="9" spans="5:10" ht="30" customHeight="1">
      <c r="E9" s="524" t="s">
        <v>375</v>
      </c>
      <c r="F9" s="525"/>
      <c r="G9" s="525"/>
      <c r="H9" s="525"/>
      <c r="I9" s="526"/>
      <c r="J9" s="101"/>
    </row>
    <row r="10" spans="5:10">
      <c r="E10" s="608" t="s">
        <v>119</v>
      </c>
      <c r="F10" s="614" t="s">
        <v>126</v>
      </c>
      <c r="G10" s="614" t="s">
        <v>127</v>
      </c>
      <c r="H10" s="614" t="s">
        <v>325</v>
      </c>
      <c r="I10" s="614" t="s">
        <v>326</v>
      </c>
      <c r="J10" s="101"/>
    </row>
    <row r="11" spans="5:10">
      <c r="E11" s="636"/>
      <c r="F11" s="536"/>
      <c r="G11" s="609"/>
      <c r="H11" s="536"/>
      <c r="I11" s="536"/>
      <c r="J11" s="101"/>
    </row>
    <row r="12" spans="5:10">
      <c r="E12" s="637"/>
      <c r="F12" s="518"/>
      <c r="G12" s="610"/>
      <c r="H12" s="518"/>
      <c r="I12" s="518"/>
      <c r="J12" s="101"/>
    </row>
    <row r="13" spans="5:10" ht="28.5" hidden="1" customHeight="1">
      <c r="E13" s="191"/>
      <c r="F13" s="16"/>
      <c r="G13" s="75"/>
      <c r="H13" s="147"/>
      <c r="I13" s="85"/>
      <c r="J13" s="101"/>
    </row>
    <row r="14" spans="5:10" ht="25.5" customHeight="1">
      <c r="E14" s="45"/>
      <c r="F14" s="55"/>
      <c r="G14" s="55"/>
      <c r="H14" s="55"/>
      <c r="I14" s="243" t="s">
        <v>390</v>
      </c>
      <c r="J14" s="101"/>
    </row>
  </sheetData>
  <sheetProtection password="F884"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sheetPr codeName="Sheet36"/>
  <dimension ref="B1:E49"/>
  <sheetViews>
    <sheetView workbookViewId="0">
      <selection activeCell="I8" sqref="I8"/>
    </sheetView>
  </sheetViews>
  <sheetFormatPr defaultRowHeight="15"/>
  <sheetData>
    <row r="1" spans="2:5">
      <c r="B1" s="353" t="s">
        <v>886</v>
      </c>
      <c r="E1">
        <v>1</v>
      </c>
    </row>
    <row r="2" spans="2:5">
      <c r="B2" s="353"/>
    </row>
    <row r="3" spans="2:5">
      <c r="B3" s="353"/>
    </row>
    <row r="4" spans="2:5">
      <c r="B4" s="353"/>
    </row>
    <row r="5" spans="2:5">
      <c r="B5" s="353"/>
    </row>
    <row r="6" spans="2:5">
      <c r="B6" s="353"/>
    </row>
    <row r="7" spans="2:5">
      <c r="B7" s="353"/>
    </row>
    <row r="8" spans="2:5">
      <c r="B8" s="353"/>
    </row>
    <row r="9" spans="2:5">
      <c r="B9" s="353"/>
    </row>
    <row r="10" spans="2:5">
      <c r="B10" s="353"/>
    </row>
    <row r="11" spans="2:5">
      <c r="B11" s="353"/>
    </row>
    <row r="12" spans="2:5">
      <c r="B12" s="353"/>
    </row>
    <row r="13" spans="2:5">
      <c r="B13" s="353"/>
    </row>
    <row r="14" spans="2:5">
      <c r="B14" s="353"/>
    </row>
    <row r="15" spans="2:5">
      <c r="B15" s="353"/>
    </row>
    <row r="16" spans="2:5">
      <c r="B16" s="353"/>
    </row>
    <row r="17" spans="2:2">
      <c r="B17" s="353"/>
    </row>
    <row r="18" spans="2:2">
      <c r="B18" s="353"/>
    </row>
    <row r="19" spans="2:2">
      <c r="B19" s="353"/>
    </row>
    <row r="20" spans="2:2">
      <c r="B20" s="353"/>
    </row>
    <row r="21" spans="2:2">
      <c r="B21" s="353"/>
    </row>
    <row r="22" spans="2:2">
      <c r="B22" s="353"/>
    </row>
    <row r="23" spans="2:2">
      <c r="B23" s="353"/>
    </row>
    <row r="24" spans="2:2">
      <c r="B24" s="353"/>
    </row>
    <row r="25" spans="2:2">
      <c r="B25" s="353"/>
    </row>
    <row r="26" spans="2:2">
      <c r="B26" s="353"/>
    </row>
    <row r="27" spans="2:2">
      <c r="B27" s="353"/>
    </row>
    <row r="28" spans="2:2">
      <c r="B28" s="353"/>
    </row>
    <row r="29" spans="2:2">
      <c r="B29" s="353"/>
    </row>
    <row r="30" spans="2:2">
      <c r="B30" s="353"/>
    </row>
    <row r="31" spans="2:2">
      <c r="B31" s="353"/>
    </row>
    <row r="32" spans="2:2">
      <c r="B32" s="353"/>
    </row>
    <row r="33" spans="2:2">
      <c r="B33" s="353"/>
    </row>
    <row r="34" spans="2:2">
      <c r="B34" s="353"/>
    </row>
    <row r="35" spans="2:2">
      <c r="B35" s="353"/>
    </row>
    <row r="36" spans="2:2">
      <c r="B36" s="353"/>
    </row>
    <row r="37" spans="2:2">
      <c r="B37" s="353"/>
    </row>
    <row r="38" spans="2:2">
      <c r="B38" s="353"/>
    </row>
    <row r="39" spans="2:2">
      <c r="B39" s="353"/>
    </row>
    <row r="40" spans="2:2">
      <c r="B40" s="353"/>
    </row>
    <row r="41" spans="2:2">
      <c r="B41" s="353"/>
    </row>
    <row r="42" spans="2:2">
      <c r="B42" s="353"/>
    </row>
    <row r="43" spans="2:2">
      <c r="B43" s="353"/>
    </row>
    <row r="44" spans="2:2">
      <c r="B44" s="353"/>
    </row>
    <row r="45" spans="2:2">
      <c r="B45" s="353"/>
    </row>
    <row r="46" spans="2:2">
      <c r="B46" s="353"/>
    </row>
    <row r="47" spans="2:2">
      <c r="B47" s="353"/>
    </row>
    <row r="48" spans="2:2">
      <c r="B48" s="353"/>
    </row>
    <row r="49" spans="2:2">
      <c r="B49" s="353"/>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76"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640" t="s">
        <v>370</v>
      </c>
      <c r="E9" s="641"/>
      <c r="F9" s="641"/>
      <c r="G9" s="641"/>
      <c r="H9" s="642"/>
    </row>
    <row r="10" spans="4:9">
      <c r="D10" s="608" t="s">
        <v>119</v>
      </c>
      <c r="E10" s="614" t="s">
        <v>546</v>
      </c>
      <c r="F10" s="614" t="s">
        <v>128</v>
      </c>
      <c r="G10" s="614" t="s">
        <v>129</v>
      </c>
      <c r="H10" s="614" t="s">
        <v>130</v>
      </c>
    </row>
    <row r="11" spans="4:9">
      <c r="D11" s="638"/>
      <c r="E11" s="638"/>
      <c r="F11" s="536"/>
      <c r="G11" s="609"/>
      <c r="H11" s="536"/>
    </row>
    <row r="12" spans="4:9">
      <c r="D12" s="639"/>
      <c r="E12" s="639"/>
      <c r="F12" s="518"/>
      <c r="G12" s="610"/>
      <c r="H12" s="518"/>
    </row>
    <row r="13" spans="4:9" hidden="1">
      <c r="D13" s="324"/>
      <c r="E13" s="75"/>
      <c r="F13" s="75"/>
      <c r="G13" s="99"/>
      <c r="H13" s="100"/>
    </row>
    <row r="14" spans="4:9" ht="24.75" customHeight="1">
      <c r="D14" s="12"/>
      <c r="E14" s="13"/>
      <c r="F14" s="55"/>
      <c r="G14" s="55"/>
      <c r="H14" s="243"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76"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24" t="s">
        <v>371</v>
      </c>
      <c r="F9" s="525"/>
      <c r="G9" s="525"/>
      <c r="H9" s="525"/>
      <c r="I9" s="104"/>
    </row>
    <row r="10" spans="5:9">
      <c r="E10" s="608" t="s">
        <v>119</v>
      </c>
      <c r="F10" s="614" t="s">
        <v>126</v>
      </c>
      <c r="G10" s="614" t="s">
        <v>127</v>
      </c>
      <c r="H10" s="614" t="s">
        <v>131</v>
      </c>
      <c r="I10" s="643" t="s">
        <v>327</v>
      </c>
    </row>
    <row r="11" spans="5:9">
      <c r="E11" s="638"/>
      <c r="F11" s="536"/>
      <c r="G11" s="609"/>
      <c r="H11" s="536"/>
      <c r="I11" s="644"/>
    </row>
    <row r="12" spans="5:9">
      <c r="E12" s="639"/>
      <c r="F12" s="518"/>
      <c r="G12" s="610"/>
      <c r="H12" s="518"/>
      <c r="I12" s="645"/>
    </row>
    <row r="13" spans="5:9" hidden="1">
      <c r="E13" s="191"/>
      <c r="F13" s="16"/>
      <c r="G13" s="99"/>
      <c r="H13" s="99"/>
      <c r="I13" s="105"/>
    </row>
    <row r="14" spans="5:9" ht="24.75" customHeight="1">
      <c r="E14" s="12"/>
      <c r="F14" s="55"/>
      <c r="G14" s="55"/>
      <c r="H14" s="55"/>
      <c r="I14" s="243" t="s">
        <v>392</v>
      </c>
    </row>
  </sheetData>
  <sheetProtection password="F884"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Harish</cp:lastModifiedBy>
  <cp:lastPrinted>2016-09-08T06:44:45Z</cp:lastPrinted>
  <dcterms:created xsi:type="dcterms:W3CDTF">2015-12-16T12:56:50Z</dcterms:created>
  <dcterms:modified xsi:type="dcterms:W3CDTF">2024-01-05T09:02:48Z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